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2.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3.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8800" windowHeight="12435"/>
  </bookViews>
  <sheets>
    <sheet name="SISTEMAS " sheetId="9" r:id="rId1"/>
    <sheet name="MAQUINAS" sheetId="13" r:id="rId2"/>
    <sheet name="PROGRA  " sheetId="14" r:id="rId3"/>
  </sheets>
  <definedNames>
    <definedName name="_xlnm.Print_Area" localSheetId="1">MAQUINAS!$A$1:$F$130</definedName>
    <definedName name="_xlnm.Print_Area" localSheetId="2">'PROGRA  '!$G:$XFD</definedName>
    <definedName name="_xlnm.Print_Area" localSheetId="0">'SISTEMAS '!$A:$F</definedName>
  </definedNames>
  <calcPr calcId="152511"/>
</workbook>
</file>

<file path=xl/calcChain.xml><?xml version="1.0" encoding="utf-8"?>
<calcChain xmlns="http://schemas.openxmlformats.org/spreadsheetml/2006/main">
  <c r="E74" i="13" l="1"/>
  <c r="H74" i="13" s="1"/>
  <c r="E89" i="13"/>
  <c r="I89" i="13" s="1"/>
  <c r="E104" i="13"/>
  <c r="I104" i="13" s="1"/>
  <c r="B10" i="13"/>
  <c r="E89" i="14"/>
  <c r="H89" i="14" s="1"/>
  <c r="E90" i="14"/>
  <c r="I90" i="14" s="1"/>
  <c r="E91" i="14"/>
  <c r="H91" i="14" s="1"/>
  <c r="E74" i="14"/>
  <c r="E75" i="14"/>
  <c r="H75" i="14" s="1"/>
  <c r="I75" i="14"/>
  <c r="B109" i="14"/>
  <c r="B10" i="14" s="1"/>
  <c r="E29" i="13"/>
  <c r="E100" i="14"/>
  <c r="H100" i="14" s="1"/>
  <c r="E101" i="14"/>
  <c r="H101" i="14" s="1"/>
  <c r="E102" i="14"/>
  <c r="I102" i="14" s="1"/>
  <c r="E103" i="14"/>
  <c r="H103" i="14" s="1"/>
  <c r="E104" i="14"/>
  <c r="H104" i="14" s="1"/>
  <c r="E105" i="14"/>
  <c r="H105" i="14" s="1"/>
  <c r="E106" i="14"/>
  <c r="E107" i="14"/>
  <c r="H107" i="14" s="1"/>
  <c r="E108" i="14"/>
  <c r="H108" i="14" s="1"/>
  <c r="I98" i="14"/>
  <c r="I104" i="14"/>
  <c r="I106" i="14"/>
  <c r="H106" i="14"/>
  <c r="D108" i="14"/>
  <c r="D107" i="14"/>
  <c r="D106" i="14"/>
  <c r="D90" i="14"/>
  <c r="D91" i="14"/>
  <c r="B92" i="14"/>
  <c r="D97" i="14"/>
  <c r="E97" i="14"/>
  <c r="I97" i="14" s="1"/>
  <c r="D98" i="14"/>
  <c r="E98" i="14"/>
  <c r="H98" i="14" s="1"/>
  <c r="D99" i="14"/>
  <c r="E99" i="14"/>
  <c r="H99" i="14" s="1"/>
  <c r="D100" i="14"/>
  <c r="D101" i="14"/>
  <c r="D102" i="14"/>
  <c r="D103" i="14"/>
  <c r="D104" i="14"/>
  <c r="D105" i="14"/>
  <c r="B76" i="14"/>
  <c r="B59" i="14"/>
  <c r="D89" i="14"/>
  <c r="E88" i="14"/>
  <c r="H88" i="14" s="1"/>
  <c r="D88" i="14"/>
  <c r="E87" i="14"/>
  <c r="H87" i="14" s="1"/>
  <c r="D87" i="14"/>
  <c r="E86" i="14"/>
  <c r="H86" i="14" s="1"/>
  <c r="D86" i="14"/>
  <c r="E85" i="14"/>
  <c r="H85" i="14" s="1"/>
  <c r="D85" i="14"/>
  <c r="E84" i="14"/>
  <c r="H84" i="14" s="1"/>
  <c r="D84" i="14"/>
  <c r="E83" i="14"/>
  <c r="H83" i="14" s="1"/>
  <c r="D83" i="14"/>
  <c r="E82" i="14"/>
  <c r="H82" i="14" s="1"/>
  <c r="D82" i="14"/>
  <c r="E81" i="14"/>
  <c r="H81" i="14" s="1"/>
  <c r="D81" i="14"/>
  <c r="E80" i="14"/>
  <c r="H80" i="14" s="1"/>
  <c r="D80" i="14"/>
  <c r="H74" i="14"/>
  <c r="D74" i="14"/>
  <c r="E73" i="14"/>
  <c r="H73" i="14" s="1"/>
  <c r="D73" i="14"/>
  <c r="E72" i="14"/>
  <c r="H72" i="14" s="1"/>
  <c r="D72" i="14"/>
  <c r="E71" i="14"/>
  <c r="H71" i="14" s="1"/>
  <c r="D71" i="14"/>
  <c r="E70" i="14"/>
  <c r="H70" i="14" s="1"/>
  <c r="D70" i="14"/>
  <c r="E69" i="14"/>
  <c r="H69" i="14" s="1"/>
  <c r="D69" i="14"/>
  <c r="E68" i="14"/>
  <c r="H68" i="14" s="1"/>
  <c r="D68" i="14"/>
  <c r="E67" i="14"/>
  <c r="H67" i="14" s="1"/>
  <c r="D67" i="14"/>
  <c r="E66" i="14"/>
  <c r="H66" i="14" s="1"/>
  <c r="D66" i="14"/>
  <c r="E65" i="14"/>
  <c r="H65" i="14" s="1"/>
  <c r="D65" i="14"/>
  <c r="E59" i="14"/>
  <c r="E58" i="14"/>
  <c r="H58" i="14" s="1"/>
  <c r="D58" i="14"/>
  <c r="E57" i="14"/>
  <c r="H57" i="14" s="1"/>
  <c r="D57" i="14"/>
  <c r="E56" i="14"/>
  <c r="H56" i="14" s="1"/>
  <c r="D56" i="14"/>
  <c r="E55" i="14"/>
  <c r="H55" i="14" s="1"/>
  <c r="D55" i="14"/>
  <c r="E54" i="14"/>
  <c r="H54" i="14" s="1"/>
  <c r="D54" i="14"/>
  <c r="E53" i="14"/>
  <c r="H53" i="14" s="1"/>
  <c r="D53" i="14"/>
  <c r="E52" i="14"/>
  <c r="H52" i="14" s="1"/>
  <c r="D52" i="14"/>
  <c r="E51" i="14"/>
  <c r="H51" i="14" s="1"/>
  <c r="D51" i="14"/>
  <c r="E50" i="14"/>
  <c r="H50" i="14" s="1"/>
  <c r="D50" i="14"/>
  <c r="E49" i="14"/>
  <c r="H49" i="14" s="1"/>
  <c r="D49" i="14"/>
  <c r="B44" i="14"/>
  <c r="E43" i="14"/>
  <c r="H43" i="14" s="1"/>
  <c r="D43" i="14"/>
  <c r="E42" i="14"/>
  <c r="H42" i="14" s="1"/>
  <c r="D42" i="14"/>
  <c r="E41" i="14"/>
  <c r="H41" i="14" s="1"/>
  <c r="D41" i="14"/>
  <c r="E40" i="14"/>
  <c r="H40" i="14" s="1"/>
  <c r="D40" i="14"/>
  <c r="E39" i="14"/>
  <c r="H39" i="14" s="1"/>
  <c r="D39" i="14"/>
  <c r="E38" i="14"/>
  <c r="H38" i="14" s="1"/>
  <c r="D38" i="14"/>
  <c r="E37" i="14"/>
  <c r="H37" i="14" s="1"/>
  <c r="D37" i="14"/>
  <c r="E36" i="14"/>
  <c r="H36" i="14" s="1"/>
  <c r="D36" i="14"/>
  <c r="E35" i="14"/>
  <c r="H35" i="14" s="1"/>
  <c r="D35" i="14"/>
  <c r="B29" i="14"/>
  <c r="E28" i="14"/>
  <c r="H28" i="14" s="1"/>
  <c r="D28" i="14"/>
  <c r="E27" i="14"/>
  <c r="H27" i="14" s="1"/>
  <c r="D27" i="14"/>
  <c r="E26" i="14"/>
  <c r="H26" i="14" s="1"/>
  <c r="D26" i="14"/>
  <c r="E25" i="14"/>
  <c r="H25" i="14" s="1"/>
  <c r="D25" i="14"/>
  <c r="E24" i="14"/>
  <c r="H24" i="14" s="1"/>
  <c r="D24" i="14"/>
  <c r="E23" i="14"/>
  <c r="H23" i="14" s="1"/>
  <c r="D23" i="14"/>
  <c r="E22" i="14"/>
  <c r="H22" i="14" s="1"/>
  <c r="D22" i="14"/>
  <c r="E21" i="14"/>
  <c r="H21" i="14" s="1"/>
  <c r="D21" i="14"/>
  <c r="E20" i="14"/>
  <c r="H20" i="14" s="1"/>
  <c r="D20" i="14"/>
  <c r="B6" i="14"/>
  <c r="B8" i="14" s="1"/>
  <c r="E6" i="14" s="1"/>
  <c r="A3" i="14"/>
  <c r="D89" i="13"/>
  <c r="D101" i="13"/>
  <c r="B105" i="13"/>
  <c r="D104" i="13"/>
  <c r="D74" i="13"/>
  <c r="D59" i="13"/>
  <c r="D58" i="13"/>
  <c r="D55" i="13"/>
  <c r="E59" i="13"/>
  <c r="I59" i="13" s="1"/>
  <c r="B90" i="13"/>
  <c r="B75" i="13"/>
  <c r="B60" i="13"/>
  <c r="E103" i="13"/>
  <c r="H103" i="13" s="1"/>
  <c r="D103" i="13"/>
  <c r="E102" i="13"/>
  <c r="I102" i="13" s="1"/>
  <c r="D102" i="13"/>
  <c r="E101" i="13"/>
  <c r="I101" i="13" s="1"/>
  <c r="E100" i="13"/>
  <c r="I100" i="13" s="1"/>
  <c r="D100" i="13"/>
  <c r="E99" i="13"/>
  <c r="I99" i="13" s="1"/>
  <c r="D99" i="13"/>
  <c r="E98" i="13"/>
  <c r="I98" i="13" s="1"/>
  <c r="D98" i="13"/>
  <c r="E97" i="13"/>
  <c r="H97" i="13" s="1"/>
  <c r="D97" i="13"/>
  <c r="E96" i="13"/>
  <c r="H96" i="13" s="1"/>
  <c r="D96" i="13"/>
  <c r="E95" i="13"/>
  <c r="I95" i="13" s="1"/>
  <c r="D95" i="13"/>
  <c r="E88" i="13"/>
  <c r="H88" i="13" s="1"/>
  <c r="D88" i="13"/>
  <c r="E87" i="13"/>
  <c r="I87" i="13" s="1"/>
  <c r="D87" i="13"/>
  <c r="E86" i="13"/>
  <c r="I86" i="13" s="1"/>
  <c r="D86" i="13"/>
  <c r="E85" i="13"/>
  <c r="I85" i="13" s="1"/>
  <c r="D85" i="13"/>
  <c r="E84" i="13"/>
  <c r="I84" i="13" s="1"/>
  <c r="D84" i="13"/>
  <c r="E83" i="13"/>
  <c r="I83" i="13" s="1"/>
  <c r="D83" i="13"/>
  <c r="E82" i="13"/>
  <c r="I82" i="13" s="1"/>
  <c r="D82" i="13"/>
  <c r="E81" i="13"/>
  <c r="I81" i="13" s="1"/>
  <c r="D81" i="13"/>
  <c r="H80" i="13"/>
  <c r="E80" i="13"/>
  <c r="I80" i="13" s="1"/>
  <c r="D80" i="13"/>
  <c r="E73" i="13"/>
  <c r="I73" i="13" s="1"/>
  <c r="D73" i="13"/>
  <c r="E72" i="13"/>
  <c r="I72" i="13" s="1"/>
  <c r="D72" i="13"/>
  <c r="E71" i="13"/>
  <c r="I71" i="13" s="1"/>
  <c r="D71" i="13"/>
  <c r="E70" i="13"/>
  <c r="I70" i="13" s="1"/>
  <c r="D70" i="13"/>
  <c r="E69" i="13"/>
  <c r="I69" i="13" s="1"/>
  <c r="D69" i="13"/>
  <c r="E68" i="13"/>
  <c r="I68" i="13" s="1"/>
  <c r="D68" i="13"/>
  <c r="E67" i="13"/>
  <c r="I67" i="13" s="1"/>
  <c r="D67" i="13"/>
  <c r="H66" i="13"/>
  <c r="E66" i="13"/>
  <c r="I66" i="13" s="1"/>
  <c r="D66" i="13"/>
  <c r="E65" i="13"/>
  <c r="I65" i="13" s="1"/>
  <c r="D65" i="13"/>
  <c r="E58" i="13"/>
  <c r="I58" i="13" s="1"/>
  <c r="E57" i="13"/>
  <c r="I57" i="13" s="1"/>
  <c r="D57" i="13"/>
  <c r="E56" i="13"/>
  <c r="I56" i="13" s="1"/>
  <c r="D56" i="13"/>
  <c r="E55" i="13"/>
  <c r="I55" i="13" s="1"/>
  <c r="E54" i="13"/>
  <c r="I54" i="13" s="1"/>
  <c r="D54" i="13"/>
  <c r="H53" i="13"/>
  <c r="E53" i="13"/>
  <c r="I53" i="13" s="1"/>
  <c r="D53" i="13"/>
  <c r="E52" i="13"/>
  <c r="I52" i="13" s="1"/>
  <c r="D52" i="13"/>
  <c r="E51" i="13"/>
  <c r="I51" i="13" s="1"/>
  <c r="D51" i="13"/>
  <c r="E50" i="13"/>
  <c r="I50" i="13" s="1"/>
  <c r="D50" i="13"/>
  <c r="E49" i="13"/>
  <c r="I49" i="13" s="1"/>
  <c r="D49" i="13"/>
  <c r="B44" i="13"/>
  <c r="E43" i="13"/>
  <c r="I43" i="13" s="1"/>
  <c r="D43" i="13"/>
  <c r="E42" i="13"/>
  <c r="I42" i="13" s="1"/>
  <c r="D42" i="13"/>
  <c r="E41" i="13"/>
  <c r="I41" i="13" s="1"/>
  <c r="D41" i="13"/>
  <c r="E40" i="13"/>
  <c r="I40" i="13" s="1"/>
  <c r="D40" i="13"/>
  <c r="E39" i="13"/>
  <c r="I39" i="13" s="1"/>
  <c r="D39" i="13"/>
  <c r="E38" i="13"/>
  <c r="I38" i="13" s="1"/>
  <c r="D38" i="13"/>
  <c r="E37" i="13"/>
  <c r="I37" i="13" s="1"/>
  <c r="D37" i="13"/>
  <c r="E36" i="13"/>
  <c r="I36" i="13" s="1"/>
  <c r="D36" i="13"/>
  <c r="E35" i="13"/>
  <c r="I35" i="13" s="1"/>
  <c r="D35" i="13"/>
  <c r="B29" i="13"/>
  <c r="E28" i="13"/>
  <c r="I28" i="13" s="1"/>
  <c r="D28" i="13"/>
  <c r="E27" i="13"/>
  <c r="I27" i="13" s="1"/>
  <c r="D27" i="13"/>
  <c r="E26" i="13"/>
  <c r="I26" i="13" s="1"/>
  <c r="D26" i="13"/>
  <c r="E25" i="13"/>
  <c r="I25" i="13" s="1"/>
  <c r="D25" i="13"/>
  <c r="E24" i="13"/>
  <c r="I24" i="13" s="1"/>
  <c r="D24" i="13"/>
  <c r="E23" i="13"/>
  <c r="I23" i="13" s="1"/>
  <c r="D23" i="13"/>
  <c r="E22" i="13"/>
  <c r="I22" i="13" s="1"/>
  <c r="D22" i="13"/>
  <c r="E21" i="13"/>
  <c r="I21" i="13" s="1"/>
  <c r="D21" i="13"/>
  <c r="E20" i="13"/>
  <c r="I20" i="13" s="1"/>
  <c r="D20" i="13"/>
  <c r="B8" i="13"/>
  <c r="E6" i="13"/>
  <c r="B6" i="13"/>
  <c r="A3" i="13"/>
  <c r="D115" i="13" s="1"/>
  <c r="H42" i="13" l="1"/>
  <c r="H68" i="13"/>
  <c r="H82" i="13"/>
  <c r="H98" i="13"/>
  <c r="H102" i="13"/>
  <c r="I108" i="14"/>
  <c r="H102" i="14"/>
  <c r="I101" i="14"/>
  <c r="I105" i="14"/>
  <c r="I100" i="14"/>
  <c r="I107" i="14"/>
  <c r="I91" i="14"/>
  <c r="I69" i="14"/>
  <c r="H104" i="13"/>
  <c r="H99" i="13"/>
  <c r="H85" i="13"/>
  <c r="H84" i="13"/>
  <c r="H83" i="13"/>
  <c r="H81" i="13"/>
  <c r="I74" i="13"/>
  <c r="H73" i="13"/>
  <c r="H71" i="13"/>
  <c r="H69" i="13"/>
  <c r="H67" i="13"/>
  <c r="H65" i="13"/>
  <c r="H59" i="13"/>
  <c r="H57" i="13"/>
  <c r="H56" i="13"/>
  <c r="H55" i="13"/>
  <c r="H54" i="13"/>
  <c r="H52" i="13"/>
  <c r="H51" i="13"/>
  <c r="H50" i="13"/>
  <c r="H49" i="13"/>
  <c r="H41" i="13"/>
  <c r="H40" i="13"/>
  <c r="H39" i="13"/>
  <c r="H90" i="14"/>
  <c r="F93" i="14" s="1"/>
  <c r="I103" i="14"/>
  <c r="H97" i="14"/>
  <c r="I86" i="14"/>
  <c r="D92" i="14"/>
  <c r="F109" i="14"/>
  <c r="F45" i="14"/>
  <c r="F60" i="14"/>
  <c r="F77" i="14"/>
  <c r="F76" i="14"/>
  <c r="I96" i="13"/>
  <c r="I97" i="13"/>
  <c r="H95" i="13"/>
  <c r="F30" i="14"/>
  <c r="I99" i="14"/>
  <c r="D109" i="14"/>
  <c r="F59" i="14"/>
  <c r="I72" i="14"/>
  <c r="I37" i="14"/>
  <c r="D29" i="14"/>
  <c r="I21" i="14"/>
  <c r="I52" i="14"/>
  <c r="I65" i="14"/>
  <c r="I81" i="14"/>
  <c r="I57" i="14"/>
  <c r="I89" i="14"/>
  <c r="D112" i="14"/>
  <c r="I41" i="14"/>
  <c r="I49" i="14"/>
  <c r="I68" i="14"/>
  <c r="I73" i="14"/>
  <c r="I85" i="14"/>
  <c r="B112" i="14"/>
  <c r="I25" i="14"/>
  <c r="D44" i="14"/>
  <c r="I56" i="14"/>
  <c r="I82" i="14"/>
  <c r="D59" i="14"/>
  <c r="I53" i="14"/>
  <c r="I20" i="14"/>
  <c r="I24" i="14"/>
  <c r="I28" i="14"/>
  <c r="I36" i="14"/>
  <c r="I40" i="14"/>
  <c r="I51" i="14"/>
  <c r="I55" i="14"/>
  <c r="I67" i="14"/>
  <c r="I71" i="14"/>
  <c r="I80" i="14"/>
  <c r="I84" i="14"/>
  <c r="I88" i="14"/>
  <c r="I23" i="14"/>
  <c r="I27" i="14"/>
  <c r="I35" i="14"/>
  <c r="I39" i="14"/>
  <c r="I43" i="14"/>
  <c r="I50" i="14"/>
  <c r="I54" i="14"/>
  <c r="I58" i="14"/>
  <c r="I66" i="14"/>
  <c r="I70" i="14"/>
  <c r="I74" i="14"/>
  <c r="I83" i="14"/>
  <c r="I87" i="14"/>
  <c r="I22" i="14"/>
  <c r="I26" i="14"/>
  <c r="I38" i="14"/>
  <c r="I42" i="14"/>
  <c r="D75" i="14"/>
  <c r="D76" i="14" s="1"/>
  <c r="E12" i="14"/>
  <c r="C14" i="14"/>
  <c r="F29" i="14"/>
  <c r="F44" i="14"/>
  <c r="A4" i="14"/>
  <c r="H36" i="13"/>
  <c r="H22" i="13"/>
  <c r="H20" i="13"/>
  <c r="H89" i="13"/>
  <c r="H87" i="13"/>
  <c r="I88" i="13"/>
  <c r="H86" i="13"/>
  <c r="D90" i="13"/>
  <c r="B109" i="13"/>
  <c r="I103" i="13"/>
  <c r="D105" i="13"/>
  <c r="H101" i="13"/>
  <c r="H100" i="13"/>
  <c r="H70" i="13"/>
  <c r="H72" i="13"/>
  <c r="D75" i="13"/>
  <c r="D60" i="13"/>
  <c r="H58" i="13"/>
  <c r="H43" i="13"/>
  <c r="H38" i="13"/>
  <c r="H37" i="13"/>
  <c r="D44" i="13"/>
  <c r="H35" i="13"/>
  <c r="H21" i="13"/>
  <c r="H23" i="13"/>
  <c r="H24" i="13"/>
  <c r="H25" i="13"/>
  <c r="D29" i="13"/>
  <c r="H26" i="13"/>
  <c r="H27" i="13"/>
  <c r="H28" i="13"/>
  <c r="A4" i="13"/>
  <c r="E12" i="13"/>
  <c r="D109" i="13"/>
  <c r="C115" i="13"/>
  <c r="C14" i="13"/>
  <c r="F110" i="14" l="1"/>
  <c r="F112" i="14" s="1"/>
  <c r="F76" i="13"/>
  <c r="F60" i="13"/>
  <c r="B11" i="13"/>
  <c r="B12" i="13" s="1"/>
  <c r="D113" i="13" s="1"/>
  <c r="F106" i="13"/>
  <c r="F92" i="14"/>
  <c r="E9" i="13"/>
  <c r="F9" i="13" s="1"/>
  <c r="B11" i="14"/>
  <c r="B12" i="14" s="1"/>
  <c r="D116" i="14" s="1"/>
  <c r="E8" i="14"/>
  <c r="A14" i="14" s="1"/>
  <c r="D114" i="14"/>
  <c r="E9" i="14"/>
  <c r="F9" i="14" s="1"/>
  <c r="F105" i="13"/>
  <c r="F61" i="13"/>
  <c r="F30" i="13"/>
  <c r="F91" i="13"/>
  <c r="F90" i="13"/>
  <c r="D111" i="13"/>
  <c r="F75" i="13"/>
  <c r="F45" i="13"/>
  <c r="F44" i="13"/>
  <c r="F29" i="13"/>
  <c r="E8" i="13"/>
  <c r="A14" i="13" s="1"/>
  <c r="F8" i="13" l="1"/>
  <c r="F8" i="14"/>
  <c r="F109" i="13"/>
  <c r="E104" i="9"/>
  <c r="B104" i="9"/>
  <c r="E103" i="9"/>
  <c r="I103" i="9" s="1"/>
  <c r="D103" i="9"/>
  <c r="E102" i="9"/>
  <c r="I102" i="9" s="1"/>
  <c r="D102" i="9"/>
  <c r="E101" i="9"/>
  <c r="I101" i="9" s="1"/>
  <c r="D101" i="9"/>
  <c r="H100" i="9"/>
  <c r="E100" i="9"/>
  <c r="I100" i="9" s="1"/>
  <c r="D100" i="9"/>
  <c r="E99" i="9"/>
  <c r="I99" i="9" s="1"/>
  <c r="D99" i="9"/>
  <c r="E98" i="9"/>
  <c r="I98" i="9" s="1"/>
  <c r="D98" i="9"/>
  <c r="E97" i="9"/>
  <c r="I97" i="9" s="1"/>
  <c r="D97" i="9"/>
  <c r="H96" i="9"/>
  <c r="E96" i="9"/>
  <c r="I96" i="9" s="1"/>
  <c r="D96" i="9"/>
  <c r="E95" i="9"/>
  <c r="I95" i="9" s="1"/>
  <c r="D95" i="9"/>
  <c r="B89" i="9"/>
  <c r="E88" i="9"/>
  <c r="I88" i="9" s="1"/>
  <c r="D88" i="9"/>
  <c r="E87" i="9"/>
  <c r="I87" i="9" s="1"/>
  <c r="D87" i="9"/>
  <c r="E86" i="9"/>
  <c r="I86" i="9" s="1"/>
  <c r="D86" i="9"/>
  <c r="H85" i="9"/>
  <c r="E85" i="9"/>
  <c r="I85" i="9" s="1"/>
  <c r="D85" i="9"/>
  <c r="E84" i="9"/>
  <c r="I84" i="9" s="1"/>
  <c r="D84" i="9"/>
  <c r="E83" i="9"/>
  <c r="I83" i="9" s="1"/>
  <c r="D83" i="9"/>
  <c r="E82" i="9"/>
  <c r="I82" i="9" s="1"/>
  <c r="D82" i="9"/>
  <c r="H81" i="9"/>
  <c r="E81" i="9"/>
  <c r="I81" i="9" s="1"/>
  <c r="D81" i="9"/>
  <c r="E80" i="9"/>
  <c r="I80" i="9" s="1"/>
  <c r="D80" i="9"/>
  <c r="B74" i="9"/>
  <c r="E73" i="9"/>
  <c r="I73" i="9" s="1"/>
  <c r="D73" i="9"/>
  <c r="E72" i="9"/>
  <c r="I72" i="9" s="1"/>
  <c r="D72" i="9"/>
  <c r="E71" i="9"/>
  <c r="I71" i="9" s="1"/>
  <c r="D71" i="9"/>
  <c r="H70" i="9"/>
  <c r="E70" i="9"/>
  <c r="I70" i="9" s="1"/>
  <c r="D70" i="9"/>
  <c r="E69" i="9"/>
  <c r="I69" i="9" s="1"/>
  <c r="D69" i="9"/>
  <c r="E68" i="9"/>
  <c r="I68" i="9" s="1"/>
  <c r="D68" i="9"/>
  <c r="E67" i="9"/>
  <c r="I67" i="9" s="1"/>
  <c r="D67" i="9"/>
  <c r="H66" i="9"/>
  <c r="E66" i="9"/>
  <c r="I66" i="9" s="1"/>
  <c r="D66" i="9"/>
  <c r="E65" i="9"/>
  <c r="I65" i="9" s="1"/>
  <c r="D65" i="9"/>
  <c r="B59" i="9"/>
  <c r="E58" i="9"/>
  <c r="I58" i="9" s="1"/>
  <c r="D58" i="9"/>
  <c r="E57" i="9"/>
  <c r="I57" i="9" s="1"/>
  <c r="D57" i="9"/>
  <c r="E56" i="9"/>
  <c r="I56" i="9" s="1"/>
  <c r="D56" i="9"/>
  <c r="H55" i="9"/>
  <c r="E55" i="9"/>
  <c r="I55" i="9" s="1"/>
  <c r="D55" i="9"/>
  <c r="E54" i="9"/>
  <c r="I54" i="9" s="1"/>
  <c r="D54" i="9"/>
  <c r="E53" i="9"/>
  <c r="I53" i="9" s="1"/>
  <c r="D53" i="9"/>
  <c r="E52" i="9"/>
  <c r="I52" i="9" s="1"/>
  <c r="D52" i="9"/>
  <c r="H51" i="9"/>
  <c r="E51" i="9"/>
  <c r="I51" i="9" s="1"/>
  <c r="D51" i="9"/>
  <c r="E50" i="9"/>
  <c r="I50" i="9" s="1"/>
  <c r="D50" i="9"/>
  <c r="E49" i="9"/>
  <c r="I49" i="9" s="1"/>
  <c r="D49" i="9"/>
  <c r="D59" i="9" s="1"/>
  <c r="B44" i="9"/>
  <c r="E43" i="9"/>
  <c r="I43" i="9" s="1"/>
  <c r="D43" i="9"/>
  <c r="E42" i="9"/>
  <c r="I42" i="9" s="1"/>
  <c r="D42" i="9"/>
  <c r="H41" i="9"/>
  <c r="E41" i="9"/>
  <c r="I41" i="9" s="1"/>
  <c r="D41" i="9"/>
  <c r="E40" i="9"/>
  <c r="I40" i="9" s="1"/>
  <c r="D40" i="9"/>
  <c r="E39" i="9"/>
  <c r="I39" i="9" s="1"/>
  <c r="D39" i="9"/>
  <c r="E38" i="9"/>
  <c r="I38" i="9" s="1"/>
  <c r="D38" i="9"/>
  <c r="E37" i="9"/>
  <c r="I37" i="9" s="1"/>
  <c r="D37" i="9"/>
  <c r="E36" i="9"/>
  <c r="I36" i="9" s="1"/>
  <c r="D36" i="9"/>
  <c r="E35" i="9"/>
  <c r="I35" i="9" s="1"/>
  <c r="D35" i="9"/>
  <c r="B29" i="9"/>
  <c r="E28" i="9"/>
  <c r="I28" i="9" s="1"/>
  <c r="D28" i="9"/>
  <c r="E27" i="9"/>
  <c r="I27" i="9" s="1"/>
  <c r="D27" i="9"/>
  <c r="E26" i="9"/>
  <c r="I26" i="9" s="1"/>
  <c r="D26" i="9"/>
  <c r="E25" i="9"/>
  <c r="I25" i="9" s="1"/>
  <c r="D25" i="9"/>
  <c r="E24" i="9"/>
  <c r="I24" i="9" s="1"/>
  <c r="D24" i="9"/>
  <c r="E23" i="9"/>
  <c r="I23" i="9" s="1"/>
  <c r="D23" i="9"/>
  <c r="E22" i="9"/>
  <c r="I22" i="9" s="1"/>
  <c r="D22" i="9"/>
  <c r="E21" i="9"/>
  <c r="I21" i="9" s="1"/>
  <c r="D21" i="9"/>
  <c r="E20" i="9"/>
  <c r="D20" i="9"/>
  <c r="B10" i="9"/>
  <c r="E12" i="9" s="1"/>
  <c r="B6" i="9"/>
  <c r="B8" i="9" s="1"/>
  <c r="E6" i="9" s="1"/>
  <c r="A3" i="9"/>
  <c r="D115" i="9" s="1"/>
  <c r="B109" i="9" l="1"/>
  <c r="H37" i="9"/>
  <c r="D44" i="9"/>
  <c r="H26" i="9"/>
  <c r="H25" i="9"/>
  <c r="H36" i="9"/>
  <c r="H40" i="9"/>
  <c r="H50" i="9"/>
  <c r="H54" i="9"/>
  <c r="H58" i="9"/>
  <c r="H65" i="9"/>
  <c r="H69" i="9"/>
  <c r="H73" i="9"/>
  <c r="H80" i="9"/>
  <c r="H84" i="9"/>
  <c r="H88" i="9"/>
  <c r="H95" i="9"/>
  <c r="H99" i="9"/>
  <c r="H103" i="9"/>
  <c r="H24" i="9"/>
  <c r="H28" i="9"/>
  <c r="H35" i="9"/>
  <c r="H39" i="9"/>
  <c r="H43" i="9"/>
  <c r="H49" i="9"/>
  <c r="H53" i="9"/>
  <c r="H57" i="9"/>
  <c r="H68" i="9"/>
  <c r="H72" i="9"/>
  <c r="H83" i="9"/>
  <c r="H87" i="9"/>
  <c r="H98" i="9"/>
  <c r="H102" i="9"/>
  <c r="D29" i="9"/>
  <c r="H23" i="9"/>
  <c r="H27" i="9"/>
  <c r="H38" i="9"/>
  <c r="H42" i="9"/>
  <c r="H52" i="9"/>
  <c r="H56" i="9"/>
  <c r="D74" i="9"/>
  <c r="H67" i="9"/>
  <c r="F74" i="9" s="1"/>
  <c r="H71" i="9"/>
  <c r="D89" i="9"/>
  <c r="H82" i="9"/>
  <c r="H86" i="9"/>
  <c r="D104" i="9"/>
  <c r="H97" i="9"/>
  <c r="H101" i="9"/>
  <c r="H22" i="9"/>
  <c r="H21" i="9"/>
  <c r="H20" i="9"/>
  <c r="A4" i="9"/>
  <c r="F105" i="9"/>
  <c r="D109" i="9"/>
  <c r="C115" i="9"/>
  <c r="C14" i="9"/>
  <c r="I20" i="9"/>
  <c r="E9" i="9" s="1"/>
  <c r="F9" i="9" s="1"/>
  <c r="D111" i="9" l="1"/>
  <c r="F44" i="9"/>
  <c r="B11" i="9"/>
  <c r="B12" i="9" s="1"/>
  <c r="D113" i="9" s="1"/>
  <c r="F45" i="9"/>
  <c r="F90" i="9"/>
  <c r="F89" i="9"/>
  <c r="F60" i="9"/>
  <c r="F104" i="9"/>
  <c r="F59" i="9"/>
  <c r="F75" i="9"/>
  <c r="F29" i="9"/>
  <c r="F30" i="9"/>
  <c r="E8" i="9"/>
  <c r="A14" i="9" s="1"/>
  <c r="F8" i="9"/>
  <c r="F109" i="9" l="1"/>
</calcChain>
</file>

<file path=xl/sharedStrings.xml><?xml version="1.0" encoding="utf-8"?>
<sst xmlns="http://schemas.openxmlformats.org/spreadsheetml/2006/main" count="455" uniqueCount="151">
  <si>
    <t>REDES DIGITALES</t>
  </si>
  <si>
    <t>MANEJO DE INSTRUMENTOS DE MED.</t>
  </si>
  <si>
    <t>SEGURIDAD WEB Y APLICACIONES</t>
  </si>
  <si>
    <t>LAB. DE PROY. DE TEC. DE LA INF. III</t>
  </si>
  <si>
    <t>SOPORTE DE SOFTWARE</t>
  </si>
  <si>
    <t>ING. DE SOFTWARE BASICA</t>
  </si>
  <si>
    <t>METODOS AGILES DE PROGRA.</t>
  </si>
  <si>
    <t>LAB. DE PROY. DE TEC. DE LA INF. V</t>
  </si>
  <si>
    <t>PROGRAMACION ORIENTADA A OBJETOS</t>
  </si>
  <si>
    <t>EXPRESION ORAL Y ESCRITA I</t>
  </si>
  <si>
    <t>DESARROLLO PERSONAL</t>
  </si>
  <si>
    <t>COMPUTACION BASICA II</t>
  </si>
  <si>
    <t>EXPRESION ORAL Y ESCRITA II</t>
  </si>
  <si>
    <t>BIOLOGIA BASICA</t>
  </si>
  <si>
    <t>INGLES IV</t>
  </si>
  <si>
    <t>DIBUJO TECNICO II</t>
  </si>
  <si>
    <t>INGLES V</t>
  </si>
  <si>
    <t>INGLES VI</t>
  </si>
  <si>
    <t>DIBUJO TECNICO I</t>
  </si>
  <si>
    <t>MANEJO DE ELEMENTOS DE CONTROL</t>
  </si>
  <si>
    <t>OPERACIÓN DE TORNO Y FRESADORA</t>
  </si>
  <si>
    <t>OPERACIÓN DE ELEMENTOS HIDRONEUMATICOS</t>
  </si>
  <si>
    <t>INSTALACION DE SIST. AUTOMATIZADOS</t>
  </si>
  <si>
    <t>MANUFACTURA ASISTIDA POR COMPUTADORA</t>
  </si>
  <si>
    <t>PROGRAMACION DE SIST. AUTOMATIZADOS</t>
  </si>
  <si>
    <t>PROGRAMACION Y SERVICIOS WEB</t>
  </si>
  <si>
    <t>BASES DE DATOS</t>
  </si>
  <si>
    <t>INTRODUCCION A LOS SIST. DISTRIBUIDOS</t>
  </si>
  <si>
    <t>TECNOLOGIA DE MATERIALES  (OPT.)</t>
  </si>
  <si>
    <t>DIBUJO MECANICO ASISTIDO POR COMPUTADORA</t>
  </si>
  <si>
    <t>PROGRAMACION VISUAL (OPT.)</t>
  </si>
  <si>
    <t>OPER. DE ELEMENTOS ELECTR. Y ELECTRONICOS</t>
  </si>
  <si>
    <t>PROCESOS INDUSTRIALES (OPT.)</t>
  </si>
  <si>
    <t>MANUFACTURA DE PIEZAS MECANICAS (OPT.)</t>
  </si>
  <si>
    <t>OPER. DE EQUIPO ELECTROHIDRONEUMATICO</t>
  </si>
  <si>
    <t>OPER. CON CONTROLADORES PROGRAMABLES</t>
  </si>
  <si>
    <t>PROGRAMACION EN LENGUAJE "C" (OPT.)</t>
  </si>
  <si>
    <t>MANTTO. DE  SISTEMAS AUTOMAT. (OPT)</t>
  </si>
  <si>
    <t>DESARROLLO DE PROYECTOS TECNOLOGICOS (OPT.)</t>
  </si>
  <si>
    <t>INTEGRACION DE MICROPROYECTOS IND. (OPT.)</t>
  </si>
  <si>
    <t>APLIC. DE MECANISMOS EN PROC. INDUST. (OPT.)</t>
  </si>
  <si>
    <t>ADMON. DE PROY. DE TEC. . DE LA INFORMACION I</t>
  </si>
  <si>
    <t>ADMON. DE PROY. DE TEC. . DE LA INFORMACION II (OPT.)</t>
  </si>
  <si>
    <t>LAB. DE PROY. DE TEC.. DE LA INFORMACION I</t>
  </si>
  <si>
    <t>LAB. DE PROY. DE TEC. DE LA INFORMACION. II</t>
  </si>
  <si>
    <t>SOFTWARE DE DISEÑO ELECTRONICO (OPT.)</t>
  </si>
  <si>
    <t>INTRODUCCION  A LA ING. DE PRUEBAS</t>
  </si>
  <si>
    <t>AUTOMATIZACION DE PRUEBAS (OPT.)</t>
  </si>
  <si>
    <t>DESARROLLO HUMANO Y PERSONAL (OPT.)</t>
  </si>
  <si>
    <t>DESARROLLO DE PROYECTOS DE INTERNET (OPT.)</t>
  </si>
  <si>
    <t>PLAN DE NEGOCIOS (OPT.)</t>
  </si>
  <si>
    <t>PROYECTO INTEGRADOR (OPT.)</t>
  </si>
  <si>
    <t>NOMBRE DEL ALUMNO:</t>
  </si>
  <si>
    <t>BOLETA:</t>
  </si>
  <si>
    <t>PERIODO</t>
  </si>
  <si>
    <t>GENERACIÓN DE INGRESO AL NMS</t>
  </si>
  <si>
    <t>COCIENTE ART. 52 RGE:</t>
  </si>
  <si>
    <t>PERIODOS CURSADOS</t>
  </si>
  <si>
    <t>CARGA DE CRÉDITOS:</t>
  </si>
  <si>
    <t>PERIODOS AUTORIZADOS DE BAJA TEMPORAL**</t>
  </si>
  <si>
    <t>CRÉDITOS DE REPROBADAS:</t>
  </si>
  <si>
    <t>TOTAL DE CREDITOS DE LA CARRERA:</t>
  </si>
  <si>
    <t>CARGA MINIMA DE CRÉDITOS:</t>
  </si>
  <si>
    <t>TOTAL DE CREDITOS OBTENIDOS:</t>
  </si>
  <si>
    <t>CARGA MAXIMA DE CRÉDITOS:</t>
  </si>
  <si>
    <t>TOTAL DE CREDITOS FALTANTES:</t>
  </si>
  <si>
    <t>CARGA MEDIA DE CRÉDITOS:</t>
  </si>
  <si>
    <t>AMPLIACION DE TIEMPO AUTORIZADA**:</t>
  </si>
  <si>
    <t>I N S T R U C C I O N E S</t>
  </si>
  <si>
    <r>
      <t xml:space="preserve">CAPTURA TU </t>
    </r>
    <r>
      <rPr>
        <b/>
        <sz val="7"/>
        <color theme="1"/>
        <rFont val="Verdana"/>
        <family val="2"/>
      </rPr>
      <t>NOMBRE COMPLETO</t>
    </r>
    <r>
      <rPr>
        <sz val="7"/>
        <color theme="1"/>
        <rFont val="Verdana"/>
        <family val="2"/>
      </rPr>
      <t xml:space="preserve">, NÚMERO DE </t>
    </r>
    <r>
      <rPr>
        <b/>
        <sz val="7"/>
        <color theme="1"/>
        <rFont val="Verdana"/>
        <family val="2"/>
      </rPr>
      <t>BOLETA</t>
    </r>
    <r>
      <rPr>
        <sz val="7"/>
        <color theme="1"/>
        <rFont val="Verdana"/>
        <family val="2"/>
      </rPr>
      <t xml:space="preserve">. ENSEGUIDA </t>
    </r>
    <r>
      <rPr>
        <b/>
        <sz val="7"/>
        <color theme="1"/>
        <rFont val="Verdana"/>
        <family val="2"/>
      </rPr>
      <t>CAPTURA TUS CALIFICACIONES SIN IMPORTAR LA FORMA DE ACREDITACIÓN</t>
    </r>
    <r>
      <rPr>
        <sz val="7"/>
        <color theme="1"/>
        <rFont val="Verdana"/>
        <family val="2"/>
      </rPr>
      <t xml:space="preserve"> (ORDINARIO, EXTRAORDINARIO O ETS), AL IGUAL </t>
    </r>
    <r>
      <rPr>
        <b/>
        <sz val="7"/>
        <color theme="1"/>
        <rFont val="Verdana"/>
        <family val="2"/>
      </rPr>
      <t>CAPTURA</t>
    </r>
    <r>
      <rPr>
        <sz val="7"/>
        <color theme="1"/>
        <rFont val="Verdana"/>
        <family val="2"/>
      </rPr>
      <t xml:space="preserve"> TANTO </t>
    </r>
    <r>
      <rPr>
        <b/>
        <sz val="7"/>
        <color theme="1"/>
        <rFont val="Verdana"/>
        <family val="2"/>
      </rPr>
      <t>MATERIAS REPROBADAS</t>
    </r>
    <r>
      <rPr>
        <sz val="7"/>
        <color theme="1"/>
        <rFont val="Verdana"/>
        <family val="2"/>
      </rPr>
      <t xml:space="preserve"> COMO </t>
    </r>
    <r>
      <rPr>
        <b/>
        <sz val="7"/>
        <color theme="1"/>
        <rFont val="Verdana"/>
        <family val="2"/>
      </rPr>
      <t>MATERIAS APROBADAS</t>
    </r>
    <r>
      <rPr>
        <sz val="7"/>
        <color theme="1"/>
        <rFont val="Verdana"/>
        <family val="2"/>
      </rPr>
      <t xml:space="preserve"> PARA CONOCER EL TOTAL DE CREDITOS OBTENIDOS QUE LLEVAS A LO LARGO DE TU TRAYECTORIA ESCOLAR EN EL NIVEL MEDIO SUPERIOR.</t>
    </r>
    <r>
      <rPr>
        <b/>
        <sz val="7"/>
        <color theme="1"/>
        <rFont val="Verdana"/>
        <family val="2"/>
      </rPr>
      <t xml:space="preserve"> MARCA CON UNA 'X' </t>
    </r>
    <r>
      <rPr>
        <sz val="7"/>
        <color theme="1"/>
        <rFont val="Verdana"/>
        <family val="2"/>
      </rPr>
      <t xml:space="preserve">LAS UNIDADES DE APRENDIZAJE </t>
    </r>
    <r>
      <rPr>
        <b/>
        <sz val="7"/>
        <color theme="1"/>
        <rFont val="Verdana"/>
        <family val="2"/>
      </rPr>
      <t>ADEUDADAS Y LAS QUE PRETENDES CURSAR</t>
    </r>
    <r>
      <rPr>
        <sz val="7"/>
        <color theme="1"/>
        <rFont val="Verdana"/>
        <family val="2"/>
      </rPr>
      <t xml:space="preserve"> PARA CONOCER LA CARGA ACADÉMICA DEL SEMESTRE. </t>
    </r>
    <r>
      <rPr>
        <b/>
        <sz val="7"/>
        <color theme="1"/>
        <rFont val="Verdana"/>
        <family val="2"/>
      </rPr>
      <t>UTILIZA SÓLO LOS ESPACIOS MARCADOS EN COLOR VERDE</t>
    </r>
  </si>
  <si>
    <t>NIVEL 1</t>
  </si>
  <si>
    <t>CÁLCULO DE CRÉDITOS</t>
  </si>
  <si>
    <t>GUIA PARA REINSCRIPCIÓN</t>
  </si>
  <si>
    <t>UNIDADES DE APRENDIZAJE</t>
  </si>
  <si>
    <t>VALOR EN CRÉDITOS</t>
  </si>
  <si>
    <t>CALIFICACIÓN</t>
  </si>
  <si>
    <t>CRÉDITOS OBTENIDOS</t>
  </si>
  <si>
    <t>ACREDITACIÓN</t>
  </si>
  <si>
    <t>CARGA ACADÉMICA</t>
  </si>
  <si>
    <t>Columna2</t>
  </si>
  <si>
    <t>Marca 'X'</t>
  </si>
  <si>
    <t>ALGEBRA</t>
  </si>
  <si>
    <t>COMPUTACION BASICA I</t>
  </si>
  <si>
    <t>INGLES I</t>
  </si>
  <si>
    <t>FILOSOFIA I</t>
  </si>
  <si>
    <t>ORIENTACION JUVENIL Y PROFESIONAL I</t>
  </si>
  <si>
    <t>DESARROLLO DE HAB. DEL PENSAMIENTO</t>
  </si>
  <si>
    <t>HISTORIA DE MEXICO CONTEMPORANEO I</t>
  </si>
  <si>
    <t>NIVEL 2</t>
  </si>
  <si>
    <t>Columna1</t>
  </si>
  <si>
    <t>GEOMETRIA Y TRIGONOMETRIA</t>
  </si>
  <si>
    <t>FILOSOFIA II</t>
  </si>
  <si>
    <t>INGLES II</t>
  </si>
  <si>
    <t>HISTORIA DE MEXICO CONTEMPORANEO II</t>
  </si>
  <si>
    <t>ORIENTACION JUVENIL Y PROFESIONAL II</t>
  </si>
  <si>
    <t>OPTATIVA I</t>
  </si>
  <si>
    <t>NIVEL 3</t>
  </si>
  <si>
    <t>GEOMETRIA ANALITICA</t>
  </si>
  <si>
    <t>FISICA I</t>
  </si>
  <si>
    <t>QUIMICA I</t>
  </si>
  <si>
    <t>INGLES III</t>
  </si>
  <si>
    <t>COMUNICACIÓN CIENTIFICA</t>
  </si>
  <si>
    <t>ENTORNO SOCIOECONOMICO DE MEXICO</t>
  </si>
  <si>
    <t>CIRCUITOS LÓGICOS COMBINATORIOS</t>
  </si>
  <si>
    <t xml:space="preserve">CIRCUITOS ELECTRÓNICOS </t>
  </si>
  <si>
    <t>OPTATIVA II</t>
  </si>
  <si>
    <t>NIVEL 4</t>
  </si>
  <si>
    <t>CALCULO DIFERENCIAL</t>
  </si>
  <si>
    <t>FISICA II</t>
  </si>
  <si>
    <t>QUIMICA II</t>
  </si>
  <si>
    <t>CIRCUITOS LÓGICOS SECUENCIALES</t>
  </si>
  <si>
    <t>ELEMENTOS ELECTRÓNICOS</t>
  </si>
  <si>
    <t>LENGUAJE DE PROGRAMACIÓN</t>
  </si>
  <si>
    <t>OPTATIVA III</t>
  </si>
  <si>
    <t>NIVEL 5</t>
  </si>
  <si>
    <t>CALCULO INTEGRAL</t>
  </si>
  <si>
    <t>FISICA III</t>
  </si>
  <si>
    <t>QUIMICA III</t>
  </si>
  <si>
    <t>ORIENTACION JUVENIL Y PROFESIONAL III</t>
  </si>
  <si>
    <t>DISPOSITIVOS ELECTRÓNICOS</t>
  </si>
  <si>
    <t>ARQUITECTURA DE MICROPROCESADORES Y MICROCONTROLADORES</t>
  </si>
  <si>
    <t>ELECTRÓNICA DIGITAL</t>
  </si>
  <si>
    <t>OPTATIVA IV</t>
  </si>
  <si>
    <t>NIVEL 6</t>
  </si>
  <si>
    <t>PROBABILIDAD Y ESTADISTICA</t>
  </si>
  <si>
    <t>FISICA IV</t>
  </si>
  <si>
    <t>QUIMICA IV</t>
  </si>
  <si>
    <t>ORIENTACION JUVENIL Y PROFESIONAL IV</t>
  </si>
  <si>
    <t>MANTENIMIENTO DE EQUIPO DE CÓMPUTO</t>
  </si>
  <si>
    <t>MICROELECTRÓNICA PROGRAMABLE</t>
  </si>
  <si>
    <t>OPTATIVA V</t>
  </si>
  <si>
    <t>RESUMEN:</t>
  </si>
  <si>
    <t>UNIDADES DE APRENDIZAJE:</t>
  </si>
  <si>
    <t>APROBADAS</t>
  </si>
  <si>
    <t>REPROBADAS</t>
  </si>
  <si>
    <t>CARGA</t>
  </si>
  <si>
    <t>Promedio de calificaciones:</t>
  </si>
  <si>
    <t>Periodos escolares necesarios para concluir:</t>
  </si>
  <si>
    <t>**NOTAS IMPORTANTES:</t>
  </si>
  <si>
    <t>1. Este documento es un auxiliar para el cálculo de créditos establecido en el Art. 52 del Reglamento General de Estudios publicado en la Gaceta Politécnica del 13 de junio de 2011 y no otorga derecho ni compromiso alguno de reinscripción por parte del IPN.</t>
  </si>
  <si>
    <t>2 Los estudiantes que adeuden unidades de aprendizaje desfasadas (con un año o más de haberlas reprobado por primera vez) no tendrán derecho de reinscripción si no cuentan con autorización de la Comisión de Situación Escolar del Consejo Técnico Consultivo Escolar (Art. 52 fracc. III).</t>
  </si>
  <si>
    <t>3. Los alumnos que hayan tramitado y obtenido BAJA TEMPORAL durante su trayectoria escolar o que hayan obtenido ampliación de plazo de la Comisión de Situación Escolar del Consejo General Consultivo, deberán realizar el cálculo manual de créditos, con base en los datos obtenidos en esta Guía de Cálculo y verificarlo en el Departamento de Gestión Escolar.</t>
  </si>
  <si>
    <t>5. La reinscripción será nula de pleno derecho cuando el estudiante entregue documentación y/o información falsa o alterada.</t>
  </si>
  <si>
    <t>PARA MAYOR INFORMACIÓN DIRIGIRSE A:</t>
  </si>
  <si>
    <t>FIRMA DE CONFORMIDAD</t>
  </si>
  <si>
    <t>DEPARTAMENTO DE GESTIÓN ESCOLAR</t>
  </si>
  <si>
    <t>FIRMA DEL ESTUDIANTE</t>
  </si>
  <si>
    <t>4. Cualquier reinscripción otorgada al amparo de esta Guía queda sujeta a la verificación por parte del Departamento de Gestión Escolar del CECYT 9 y a la validación de la Dirección de Administración Escolar del IPN.</t>
  </si>
  <si>
    <t>2017</t>
  </si>
  <si>
    <t>TEC. DE PROGR. DE PERSONAL CONCALIDAD (OPT.)</t>
  </si>
  <si>
    <t>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</si>
</sst>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9"/>
      <name val="Arial Narrow"/>
      <family val="2"/>
    </font>
    <font>
      <sz val="8"/>
      <name val="Arial Narrow"/>
      <family val="2"/>
    </font>
    <font>
      <b/>
      <sz val="10"/>
      <color theme="1"/>
      <name val="Verdana"/>
      <family val="2"/>
    </font>
    <font>
      <sz val="11"/>
      <color theme="1"/>
      <name val="Verdana"/>
      <family val="2"/>
    </font>
    <font>
      <b/>
      <sz val="11"/>
      <color theme="1"/>
      <name val="Verdana"/>
      <family val="2"/>
    </font>
    <font>
      <b/>
      <sz val="11"/>
      <color theme="0"/>
      <name val="Verdana"/>
      <family val="2"/>
    </font>
    <font>
      <b/>
      <sz val="12"/>
      <color theme="0" tint="-4.9989318521683403E-2"/>
      <name val="Verdana"/>
      <family val="2"/>
    </font>
    <font>
      <sz val="6"/>
      <color theme="1"/>
      <name val="Verdana"/>
      <family val="2"/>
    </font>
    <font>
      <sz val="9"/>
      <color theme="1"/>
      <name val="Verdana"/>
      <family val="2"/>
    </font>
    <font>
      <b/>
      <sz val="16"/>
      <color theme="1"/>
      <name val="Verdana"/>
      <family val="2"/>
    </font>
    <font>
      <b/>
      <sz val="8"/>
      <color theme="1"/>
      <name val="Verdana"/>
      <family val="2"/>
    </font>
    <font>
      <b/>
      <sz val="14"/>
      <color theme="1"/>
      <name val="Verdana"/>
      <family val="2"/>
    </font>
    <font>
      <sz val="8"/>
      <color theme="1"/>
      <name val="Verdana"/>
      <family val="2"/>
    </font>
    <font>
      <b/>
      <sz val="9"/>
      <color theme="1"/>
      <name val="Verdana"/>
      <family val="2"/>
    </font>
    <font>
      <sz val="10"/>
      <color theme="0"/>
      <name val="Verdana"/>
      <family val="2"/>
    </font>
    <font>
      <i/>
      <sz val="7"/>
      <color theme="1"/>
      <name val="Verdana"/>
      <family val="2"/>
    </font>
    <font>
      <b/>
      <sz val="6"/>
      <color rgb="FFFF0000"/>
      <name val="Arial Black"/>
      <family val="2"/>
    </font>
    <font>
      <b/>
      <sz val="6"/>
      <color theme="4" tint="-0.249977111117893"/>
      <name val="Verdana"/>
      <family val="2"/>
    </font>
    <font>
      <sz val="7"/>
      <color theme="1"/>
      <name val="Verdana"/>
      <family val="2"/>
    </font>
    <font>
      <b/>
      <sz val="7"/>
      <color theme="1"/>
      <name val="Verdana"/>
      <family val="2"/>
    </font>
    <font>
      <b/>
      <sz val="8"/>
      <color rgb="FF000000"/>
      <name val="Arial"/>
      <family val="2"/>
    </font>
    <font>
      <b/>
      <sz val="8"/>
      <color theme="1"/>
      <name val="Arial"/>
      <family val="2"/>
    </font>
    <font>
      <b/>
      <sz val="6"/>
      <color theme="1"/>
      <name val="Verdana"/>
      <family val="2"/>
    </font>
    <font>
      <b/>
      <sz val="10"/>
      <name val="Arial"/>
      <family val="2"/>
    </font>
  </fonts>
  <fills count="7">
    <fill>
      <patternFill patternType="none"/>
    </fill>
    <fill>
      <patternFill patternType="gray125"/>
    </fill>
    <fill>
      <patternFill patternType="solid">
        <fgColor theme="6" tint="0.59999389629810485"/>
        <bgColor indexed="64"/>
      </patternFill>
    </fill>
    <fill>
      <patternFill patternType="solid">
        <fgColor theme="8" tint="-0.249977111117893"/>
        <bgColor indexed="64"/>
      </patternFill>
    </fill>
    <fill>
      <patternFill patternType="solid">
        <fgColor theme="5" tint="-0.499984740745262"/>
        <bgColor indexed="64"/>
      </patternFill>
    </fill>
    <fill>
      <patternFill patternType="solid">
        <fgColor theme="6" tint="0.399975585192419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52">
    <xf numFmtId="0" fontId="0" fillId="0" borderId="0" xfId="0"/>
    <xf numFmtId="0" fontId="1" fillId="0" borderId="1" xfId="0" applyFont="1" applyFill="1" applyBorder="1"/>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Fill="1" applyBorder="1" applyAlignment="1">
      <alignment horizontal="center" wrapText="1"/>
    </xf>
    <xf numFmtId="0" fontId="1" fillId="0" borderId="1" xfId="0" applyFont="1" applyBorder="1" applyAlignment="1">
      <alignment horizontal="left"/>
    </xf>
    <xf numFmtId="0" fontId="1" fillId="0" borderId="1" xfId="0" applyFont="1" applyFill="1" applyBorder="1" applyAlignment="1">
      <alignment wrapText="1"/>
    </xf>
    <xf numFmtId="0" fontId="1" fillId="0" borderId="3" xfId="0" applyFont="1" applyBorder="1" applyAlignment="1">
      <alignment horizontal="center" wrapText="1"/>
    </xf>
    <xf numFmtId="0" fontId="1" fillId="0" borderId="3" xfId="0" applyFont="1" applyFill="1" applyBorder="1" applyAlignment="1">
      <alignment horizontal="center"/>
    </xf>
    <xf numFmtId="0" fontId="2" fillId="0" borderId="1" xfId="0" applyFont="1" applyBorder="1"/>
    <xf numFmtId="0" fontId="3" fillId="0" borderId="0" xfId="0" applyFont="1" applyBorder="1" applyAlignment="1" applyProtection="1">
      <alignment horizontal="right" vertical="center"/>
    </xf>
    <xf numFmtId="0" fontId="5" fillId="0" borderId="0" xfId="0" applyFont="1" applyFill="1" applyBorder="1" applyAlignment="1" applyProtection="1">
      <alignment vertical="center"/>
      <protection hidden="1"/>
    </xf>
    <xf numFmtId="0" fontId="0" fillId="0" borderId="0" xfId="0" applyFont="1" applyProtection="1">
      <protection hidden="1"/>
    </xf>
    <xf numFmtId="0" fontId="0" fillId="0" borderId="0" xfId="0" applyProtection="1">
      <protection hidden="1"/>
    </xf>
    <xf numFmtId="0" fontId="0" fillId="0" borderId="0" xfId="0" applyBorder="1" applyAlignment="1" applyProtection="1">
      <alignment horizontal="center" vertical="center"/>
    </xf>
    <xf numFmtId="49" fontId="6" fillId="3"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protection hidden="1"/>
    </xf>
    <xf numFmtId="0" fontId="0" fillId="0" borderId="0" xfId="0" applyFont="1" applyFill="1" applyProtection="1">
      <protection hidden="1"/>
    </xf>
    <xf numFmtId="49" fontId="0" fillId="0" borderId="0" xfId="0" applyNumberFormat="1" applyProtection="1">
      <protection hidden="1"/>
    </xf>
    <xf numFmtId="0" fontId="0" fillId="0" borderId="0" xfId="0" applyFill="1" applyProtection="1">
      <protection hidden="1"/>
    </xf>
    <xf numFmtId="0" fontId="8" fillId="0" borderId="0" xfId="0" applyFont="1" applyFill="1" applyBorder="1" applyAlignment="1" applyProtection="1">
      <alignment horizontal="center" vertical="center" wrapText="1"/>
    </xf>
    <xf numFmtId="0" fontId="9" fillId="0" borderId="0" xfId="0" applyFont="1" applyBorder="1" applyAlignment="1" applyProtection="1">
      <alignment horizontal="right" vertical="center"/>
    </xf>
    <xf numFmtId="0" fontId="10" fillId="0" borderId="0" xfId="0" applyFont="1" applyFill="1" applyBorder="1" applyAlignment="1" applyProtection="1">
      <alignment horizontal="center" vertical="center"/>
    </xf>
    <xf numFmtId="0" fontId="0" fillId="0" borderId="0" xfId="0" applyProtection="1"/>
    <xf numFmtId="0" fontId="11" fillId="0" borderId="0" xfId="0" applyFont="1" applyBorder="1" applyAlignment="1" applyProtection="1">
      <alignment horizontal="right" vertical="center" wrapText="1"/>
    </xf>
    <xf numFmtId="2" fontId="12" fillId="0" borderId="6" xfId="0" applyNumberFormat="1" applyFont="1" applyBorder="1" applyAlignment="1" applyProtection="1">
      <alignment horizontal="center" vertical="center" wrapText="1"/>
    </xf>
    <xf numFmtId="2" fontId="10" fillId="0" borderId="0" xfId="0" applyNumberFormat="1" applyFont="1" applyBorder="1" applyAlignment="1" applyProtection="1">
      <alignment vertical="center" wrapText="1"/>
    </xf>
    <xf numFmtId="2" fontId="10" fillId="0" borderId="0" xfId="0" applyNumberFormat="1" applyFont="1" applyBorder="1" applyAlignment="1" applyProtection="1">
      <alignment vertical="center" wrapText="1"/>
      <protection hidden="1"/>
    </xf>
    <xf numFmtId="0" fontId="13" fillId="0" borderId="0" xfId="0" applyFont="1" applyBorder="1" applyAlignment="1" applyProtection="1"/>
    <xf numFmtId="0" fontId="9" fillId="0" borderId="0" xfId="0" applyFont="1" applyFill="1" applyBorder="1" applyAlignment="1" applyProtection="1">
      <alignment horizontal="center"/>
    </xf>
    <xf numFmtId="0" fontId="9" fillId="0" borderId="0" xfId="0" applyFont="1" applyBorder="1" applyAlignment="1" applyProtection="1">
      <alignment horizontal="center"/>
    </xf>
    <xf numFmtId="0" fontId="14" fillId="0" borderId="0" xfId="0" applyFont="1" applyBorder="1" applyAlignment="1" applyProtection="1">
      <alignment horizontal="right" vertical="center"/>
    </xf>
    <xf numFmtId="1" fontId="12" fillId="0" borderId="1" xfId="0" applyNumberFormat="1" applyFont="1" applyBorder="1" applyAlignment="1" applyProtection="1">
      <alignment horizontal="center"/>
    </xf>
    <xf numFmtId="0" fontId="9" fillId="0" borderId="0" xfId="0" applyFont="1" applyBorder="1" applyProtection="1"/>
    <xf numFmtId="0" fontId="13" fillId="0" borderId="0" xfId="0" applyFont="1" applyBorder="1" applyAlignment="1" applyProtection="1">
      <alignment horizontal="right" vertical="center"/>
    </xf>
    <xf numFmtId="2" fontId="3" fillId="0" borderId="1" xfId="0" applyNumberFormat="1" applyFont="1" applyBorder="1" applyAlignment="1" applyProtection="1">
      <alignment horizontal="center" vertical="center"/>
    </xf>
    <xf numFmtId="2" fontId="15" fillId="0" borderId="0" xfId="0" applyNumberFormat="1" applyFont="1" applyProtection="1"/>
    <xf numFmtId="0" fontId="8" fillId="0" borderId="0" xfId="0" applyFont="1" applyBorder="1" applyAlignment="1" applyProtection="1">
      <alignment horizontal="right" vertical="center"/>
    </xf>
    <xf numFmtId="0" fontId="9" fillId="5" borderId="0" xfId="0" applyFont="1" applyFill="1" applyBorder="1" applyAlignment="1" applyProtection="1">
      <alignment horizontal="center"/>
    </xf>
    <xf numFmtId="2" fontId="13" fillId="0" borderId="1" xfId="0" applyNumberFormat="1" applyFont="1" applyBorder="1" applyAlignment="1" applyProtection="1">
      <alignment horizontal="center" vertical="center"/>
    </xf>
    <xf numFmtId="0" fontId="15" fillId="0" borderId="0" xfId="0" applyFont="1" applyAlignment="1" applyProtection="1">
      <alignment horizontal="center"/>
    </xf>
    <xf numFmtId="2" fontId="9" fillId="0" borderId="1" xfId="0" applyNumberFormat="1" applyFont="1" applyBorder="1" applyAlignment="1" applyProtection="1"/>
    <xf numFmtId="2" fontId="9" fillId="0" borderId="1" xfId="0" applyNumberFormat="1" applyFont="1" applyBorder="1" applyAlignment="1" applyProtection="1">
      <alignment horizontal="right"/>
    </xf>
    <xf numFmtId="2" fontId="14" fillId="0" borderId="1" xfId="0" applyNumberFormat="1" applyFont="1" applyBorder="1" applyAlignment="1" applyProtection="1"/>
    <xf numFmtId="2" fontId="14" fillId="0" borderId="1" xfId="0" applyNumberFormat="1" applyFont="1" applyBorder="1" applyAlignment="1" applyProtection="1">
      <alignment horizontal="right"/>
    </xf>
    <xf numFmtId="49" fontId="16" fillId="0" borderId="0" xfId="0" applyNumberFormat="1" applyFont="1" applyBorder="1" applyAlignment="1" applyProtection="1">
      <alignment horizontal="center" vertical="center"/>
    </xf>
    <xf numFmtId="0" fontId="0" fillId="0" borderId="0" xfId="0" applyBorder="1" applyProtection="1"/>
    <xf numFmtId="2" fontId="9" fillId="0" borderId="0" xfId="0" applyNumberFormat="1" applyFont="1" applyBorder="1" applyAlignment="1" applyProtection="1">
      <alignment horizontal="center"/>
    </xf>
    <xf numFmtId="0" fontId="0" fillId="0" borderId="0" xfId="0" applyBorder="1" applyAlignment="1" applyProtection="1">
      <alignment horizontal="center"/>
    </xf>
    <xf numFmtId="0" fontId="3" fillId="5" borderId="0" xfId="0" applyFont="1" applyFill="1" applyBorder="1" applyAlignment="1" applyProtection="1">
      <alignment horizontal="center" vertical="center"/>
    </xf>
    <xf numFmtId="0" fontId="0" fillId="0" borderId="0" xfId="0" applyFont="1" applyBorder="1" applyProtection="1">
      <protection hidden="1"/>
    </xf>
    <xf numFmtId="0" fontId="0" fillId="0" borderId="0" xfId="0" applyBorder="1" applyProtection="1">
      <protection hidden="1"/>
    </xf>
    <xf numFmtId="0" fontId="0" fillId="0" borderId="0" xfId="0" applyFont="1" applyFill="1" applyBorder="1" applyAlignment="1" applyProtection="1">
      <alignment wrapText="1"/>
      <protection hidden="1"/>
    </xf>
    <xf numFmtId="0" fontId="19" fillId="0" borderId="0" xfId="0" applyFont="1" applyFill="1" applyBorder="1" applyAlignment="1" applyProtection="1">
      <alignment vertical="center" wrapText="1"/>
      <protection hidden="1"/>
    </xf>
    <xf numFmtId="0" fontId="13" fillId="3" borderId="0" xfId="0" applyFont="1" applyFill="1" applyAlignment="1" applyProtection="1">
      <alignment vertical="center"/>
    </xf>
    <xf numFmtId="0" fontId="13" fillId="3" borderId="0" xfId="0" applyFont="1" applyFill="1" applyAlignment="1" applyProtection="1">
      <alignment horizontal="center" vertical="center" wrapText="1"/>
    </xf>
    <xf numFmtId="0" fontId="19" fillId="3" borderId="0" xfId="0" applyFont="1" applyFill="1" applyAlignment="1" applyProtection="1">
      <alignment horizontal="center" vertical="center" wrapText="1"/>
    </xf>
    <xf numFmtId="0" fontId="13" fillId="0" borderId="0" xfId="0" applyFont="1" applyFill="1" applyBorder="1" applyAlignment="1" applyProtection="1">
      <alignment horizontal="center" vertical="center" wrapText="1"/>
      <protection hidden="1"/>
    </xf>
    <xf numFmtId="0" fontId="13" fillId="0" borderId="0" xfId="0" applyFont="1" applyProtection="1"/>
    <xf numFmtId="0" fontId="11" fillId="0" borderId="0" xfId="0" applyFont="1" applyAlignment="1" applyProtection="1">
      <alignment horizontal="center" vertical="center"/>
    </xf>
    <xf numFmtId="0" fontId="11" fillId="0" borderId="1" xfId="0" applyFont="1" applyBorder="1" applyAlignment="1" applyProtection="1">
      <alignment horizontal="center" vertical="center"/>
    </xf>
    <xf numFmtId="0" fontId="11" fillId="0" borderId="0" xfId="0" applyFont="1" applyFill="1" applyBorder="1" applyAlignment="1" applyProtection="1">
      <alignment horizontal="center" vertical="center"/>
      <protection hidden="1"/>
    </xf>
    <xf numFmtId="0" fontId="13" fillId="6" borderId="1" xfId="0" applyFont="1" applyFill="1" applyBorder="1" applyAlignment="1" applyProtection="1">
      <alignment horizontal="left"/>
    </xf>
    <xf numFmtId="0" fontId="13" fillId="6" borderId="1" xfId="0" applyFont="1" applyFill="1" applyBorder="1" applyAlignment="1" applyProtection="1">
      <alignment horizontal="center"/>
    </xf>
    <xf numFmtId="0" fontId="11" fillId="2" borderId="1" xfId="0" applyFont="1" applyFill="1" applyBorder="1" applyAlignment="1" applyProtection="1">
      <alignment horizontal="center"/>
      <protection locked="0"/>
    </xf>
    <xf numFmtId="0" fontId="13" fillId="0" borderId="8" xfId="0" applyFont="1" applyBorder="1" applyAlignment="1" applyProtection="1">
      <alignment horizontal="center"/>
    </xf>
    <xf numFmtId="0" fontId="19" fillId="0" borderId="2" xfId="0" applyNumberFormat="1" applyFont="1" applyBorder="1" applyAlignment="1" applyProtection="1">
      <alignment horizontal="center" vertical="center"/>
    </xf>
    <xf numFmtId="0" fontId="11" fillId="2"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hidden="1"/>
    </xf>
    <xf numFmtId="0" fontId="21" fillId="2" borderId="1"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hidden="1"/>
    </xf>
    <xf numFmtId="164" fontId="13" fillId="6" borderId="1" xfId="0" applyNumberFormat="1" applyFont="1" applyFill="1" applyBorder="1" applyAlignment="1" applyProtection="1">
      <alignment horizontal="center"/>
    </xf>
    <xf numFmtId="164" fontId="13" fillId="0" borderId="8" xfId="0" applyNumberFormat="1" applyFont="1" applyBorder="1" applyAlignment="1" applyProtection="1">
      <alignment horizontal="center"/>
    </xf>
    <xf numFmtId="2" fontId="13" fillId="0" borderId="1" xfId="0" applyNumberFormat="1" applyFont="1" applyBorder="1" applyAlignment="1" applyProtection="1">
      <alignment horizontal="center"/>
    </xf>
    <xf numFmtId="0" fontId="13" fillId="0" borderId="0" xfId="0" applyFont="1" applyAlignment="1" applyProtection="1">
      <alignment horizontal="center"/>
    </xf>
    <xf numFmtId="2" fontId="13" fillId="0" borderId="4" xfId="0" applyNumberFormat="1" applyFont="1" applyBorder="1" applyAlignment="1" applyProtection="1">
      <alignment horizontal="center"/>
    </xf>
    <xf numFmtId="0" fontId="11" fillId="0" borderId="2" xfId="0" applyFont="1" applyBorder="1" applyAlignment="1" applyProtection="1">
      <alignment horizontal="center" vertical="center"/>
    </xf>
    <xf numFmtId="0" fontId="13" fillId="0" borderId="0" xfId="0" applyFont="1" applyBorder="1" applyAlignment="1" applyProtection="1">
      <alignment horizontal="center"/>
    </xf>
    <xf numFmtId="0" fontId="11" fillId="0" borderId="0" xfId="0" applyFont="1" applyBorder="1" applyAlignment="1" applyProtection="1">
      <alignment horizontal="center" vertical="center"/>
    </xf>
    <xf numFmtId="2" fontId="11" fillId="0" borderId="0" xfId="0" applyNumberFormat="1" applyFont="1" applyAlignment="1" applyProtection="1">
      <alignment horizontal="center" vertical="center"/>
    </xf>
    <xf numFmtId="0" fontId="0" fillId="0" borderId="0" xfId="0" applyFont="1" applyFill="1" applyBorder="1" applyProtection="1">
      <protection hidden="1"/>
    </xf>
    <xf numFmtId="0" fontId="13" fillId="0" borderId="0" xfId="0" applyFont="1" applyFill="1" applyBorder="1" applyProtection="1">
      <protection hidden="1"/>
    </xf>
    <xf numFmtId="0" fontId="0" fillId="6" borderId="0" xfId="0" applyFill="1" applyBorder="1" applyAlignment="1" applyProtection="1">
      <alignment horizontal="left"/>
    </xf>
    <xf numFmtId="0" fontId="13" fillId="6" borderId="1" xfId="0" applyFont="1" applyFill="1" applyBorder="1" applyAlignment="1">
      <alignment horizontal="left"/>
    </xf>
    <xf numFmtId="0" fontId="13" fillId="6" borderId="1" xfId="0" applyFont="1" applyFill="1" applyBorder="1" applyAlignment="1">
      <alignment horizontal="center"/>
    </xf>
    <xf numFmtId="0" fontId="13" fillId="0" borderId="1" xfId="0" applyFont="1" applyBorder="1" applyAlignment="1" applyProtection="1">
      <alignment horizontal="center"/>
    </xf>
    <xf numFmtId="0" fontId="13" fillId="0" borderId="4" xfId="0" applyFont="1" applyBorder="1" applyAlignment="1" applyProtection="1">
      <alignment horizontal="center"/>
    </xf>
    <xf numFmtId="164" fontId="13" fillId="6" borderId="1" xfId="0" applyNumberFormat="1" applyFont="1" applyFill="1" applyBorder="1" applyAlignment="1">
      <alignment horizontal="center"/>
    </xf>
    <xf numFmtId="0" fontId="12" fillId="0" borderId="0" xfId="0" applyFont="1" applyProtection="1"/>
    <xf numFmtId="0" fontId="9" fillId="0" borderId="1" xfId="0" applyFont="1" applyBorder="1" applyAlignment="1" applyProtection="1">
      <alignment horizontal="center" vertical="center"/>
    </xf>
    <xf numFmtId="2" fontId="0" fillId="0" borderId="1" xfId="0" applyNumberFormat="1" applyBorder="1" applyAlignment="1" applyProtection="1">
      <alignment horizontal="center" vertical="center" wrapText="1"/>
    </xf>
    <xf numFmtId="0" fontId="0" fillId="0" borderId="0" xfId="0" applyBorder="1" applyAlignment="1" applyProtection="1">
      <alignment horizontal="righ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13" fillId="0" borderId="0" xfId="0" applyFont="1" applyAlignment="1" applyProtection="1">
      <alignment horizontal="right" vertical="center"/>
    </xf>
    <xf numFmtId="2" fontId="10" fillId="0" borderId="1" xfId="0" applyNumberFormat="1" applyFont="1" applyBorder="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xf>
    <xf numFmtId="49" fontId="0" fillId="0" borderId="0" xfId="0" applyNumberFormat="1" applyAlignment="1" applyProtection="1">
      <alignment vertical="center"/>
    </xf>
    <xf numFmtId="0" fontId="10" fillId="0" borderId="1" xfId="0" applyFont="1" applyBorder="1" applyAlignment="1" applyProtection="1">
      <alignment horizontal="center" vertical="center"/>
    </xf>
    <xf numFmtId="0" fontId="8" fillId="0" borderId="0" xfId="0" applyFont="1" applyAlignment="1" applyProtection="1">
      <alignment horizontal="right" vertical="center"/>
    </xf>
    <xf numFmtId="0" fontId="10" fillId="0" borderId="0" xfId="0" applyFont="1" applyBorder="1" applyAlignment="1" applyProtection="1">
      <alignment horizontal="center" vertical="center"/>
    </xf>
    <xf numFmtId="0" fontId="3" fillId="0" borderId="0" xfId="0" applyFont="1" applyBorder="1" applyProtection="1"/>
    <xf numFmtId="0" fontId="8" fillId="0" borderId="0" xfId="0" applyFont="1" applyProtection="1"/>
    <xf numFmtId="0" fontId="23" fillId="0" borderId="0" xfId="0" applyFont="1" applyProtection="1"/>
    <xf numFmtId="0" fontId="1" fillId="0" borderId="5" xfId="0" applyFont="1" applyFill="1" applyBorder="1" applyAlignment="1">
      <alignment wrapText="1"/>
    </xf>
    <xf numFmtId="0" fontId="11" fillId="0" borderId="0" xfId="0" applyFont="1" applyAlignment="1" applyProtection="1">
      <alignment horizontal="center"/>
    </xf>
    <xf numFmtId="0" fontId="13" fillId="0" borderId="0" xfId="0" applyFont="1" applyAlignment="1" applyProtection="1">
      <alignment horizontal="center"/>
    </xf>
    <xf numFmtId="0" fontId="0" fillId="0" borderId="9" xfId="0" applyBorder="1" applyAlignment="1" applyProtection="1">
      <alignment horizontal="center"/>
    </xf>
    <xf numFmtId="0" fontId="13" fillId="0" borderId="0" xfId="0" applyFont="1" applyAlignment="1" applyProtection="1">
      <alignment horizontal="left" vertical="top" wrapText="1"/>
    </xf>
    <xf numFmtId="0" fontId="13" fillId="0" borderId="0" xfId="0" applyFont="1" applyBorder="1" applyAlignment="1" applyProtection="1">
      <alignment horizontal="right" vertical="center"/>
    </xf>
    <xf numFmtId="0" fontId="9" fillId="0" borderId="1" xfId="0" applyFont="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xf>
    <xf numFmtId="0" fontId="24" fillId="0" borderId="0" xfId="0" applyFont="1" applyAlignment="1" applyProtection="1">
      <alignment horizontal="center"/>
    </xf>
    <xf numFmtId="0" fontId="0" fillId="0" borderId="1" xfId="0" applyBorder="1" applyAlignment="1" applyProtection="1">
      <alignment horizontal="center"/>
      <protection hidden="1"/>
    </xf>
    <xf numFmtId="0" fontId="0" fillId="0" borderId="1" xfId="0" applyBorder="1" applyProtection="1"/>
    <xf numFmtId="0" fontId="1" fillId="0" borderId="11" xfId="0" applyFont="1" applyFill="1" applyBorder="1"/>
    <xf numFmtId="0" fontId="13" fillId="0" borderId="0" xfId="0" applyFont="1" applyBorder="1" applyProtection="1"/>
    <xf numFmtId="0" fontId="13" fillId="0" borderId="10" xfId="0" applyFont="1" applyBorder="1" applyAlignment="1" applyProtection="1">
      <alignment horizontal="right" vertical="center"/>
    </xf>
    <xf numFmtId="0" fontId="9" fillId="0" borderId="4" xfId="0" applyFont="1" applyBorder="1" applyAlignment="1" applyProtection="1">
      <alignment horizontal="center" vertical="center"/>
    </xf>
    <xf numFmtId="0" fontId="9" fillId="0" borderId="3" xfId="0" applyFont="1" applyBorder="1" applyAlignment="1" applyProtection="1">
      <alignment horizontal="center" vertical="center"/>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11" fillId="0" borderId="0" xfId="0" applyFont="1" applyAlignment="1" applyProtection="1">
      <alignment horizontal="center"/>
    </xf>
    <xf numFmtId="0" fontId="13" fillId="0" borderId="0" xfId="0" applyFont="1" applyAlignment="1" applyProtection="1">
      <alignment horizontal="center"/>
    </xf>
    <xf numFmtId="0" fontId="0" fillId="0" borderId="9" xfId="0" applyBorder="1" applyAlignment="1" applyProtection="1">
      <alignment horizontal="center"/>
    </xf>
    <xf numFmtId="0" fontId="13" fillId="0" borderId="0" xfId="0" applyFont="1" applyAlignment="1" applyProtection="1">
      <alignment horizontal="left" vertical="top" wrapText="1"/>
    </xf>
    <xf numFmtId="0" fontId="19" fillId="0" borderId="0" xfId="0" applyFont="1" applyFill="1" applyBorder="1" applyAlignment="1" applyProtection="1">
      <alignment horizontal="center" vertical="center" wrapText="1"/>
    </xf>
    <xf numFmtId="0" fontId="20" fillId="0" borderId="1" xfId="0" applyFont="1" applyBorder="1" applyAlignment="1" applyProtection="1">
      <alignment horizontal="center"/>
    </xf>
    <xf numFmtId="0" fontId="13" fillId="0" borderId="0" xfId="0" applyFont="1" applyBorder="1" applyAlignment="1" applyProtection="1">
      <alignment horizontal="right" vertical="center"/>
    </xf>
    <xf numFmtId="0" fontId="9" fillId="0" borderId="1" xfId="0" applyFont="1" applyBorder="1" applyAlignment="1" applyProtection="1">
      <alignment horizontal="center" vertical="center"/>
    </xf>
    <xf numFmtId="0" fontId="9" fillId="0" borderId="1" xfId="0" applyFont="1" applyBorder="1" applyAlignment="1"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vertical="center"/>
    </xf>
    <xf numFmtId="0" fontId="17" fillId="0" borderId="0" xfId="0" applyFont="1" applyAlignment="1" applyProtection="1">
      <alignment horizontal="center" vertical="center" wrapText="1"/>
    </xf>
    <xf numFmtId="0" fontId="18" fillId="0" borderId="0" xfId="0" applyFont="1" applyBorder="1" applyAlignment="1" applyProtection="1">
      <alignment horizontal="center" vertical="center" wrapText="1"/>
    </xf>
    <xf numFmtId="0" fontId="14" fillId="6" borderId="4" xfId="0" applyFont="1" applyFill="1" applyBorder="1" applyAlignment="1" applyProtection="1">
      <alignment horizontal="center" wrapText="1"/>
    </xf>
    <xf numFmtId="0" fontId="14" fillId="6" borderId="7" xfId="0" applyFont="1" applyFill="1" applyBorder="1" applyAlignment="1" applyProtection="1">
      <alignment horizontal="center" wrapText="1"/>
    </xf>
    <xf numFmtId="0" fontId="14" fillId="6" borderId="3" xfId="0" applyFont="1" applyFill="1" applyBorder="1" applyAlignment="1" applyProtection="1">
      <alignment horizontal="center" wrapText="1"/>
    </xf>
    <xf numFmtId="0" fontId="4"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cellXfs>
  <cellStyles count="1">
    <cellStyle name="Normal" xfId="0" builtinId="0"/>
  </cellStyles>
  <dxfs count="180">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border diagonalUp="0" diagonalDown="0">
        <left style="thin">
          <color indexed="64"/>
        </left>
        <right style="thin">
          <color indexed="64"/>
        </right>
        <top/>
        <bottom/>
        <vertical/>
        <horizontal/>
      </border>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border diagonalUp="0" diagonalDown="0">
        <left style="thin">
          <color indexed="64"/>
        </left>
        <right style="thin">
          <color indexed="64"/>
        </right>
        <top/>
        <bottom/>
        <vertical/>
        <horizontal/>
      </border>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fill>
        <patternFill patternType="none">
          <fgColor indexed="64"/>
          <bgColor auto="1"/>
        </patternFill>
      </fill>
      <protection locked="1" hidden="1"/>
    </dxf>
    <dxf>
      <font>
        <b/>
        <strike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8"/>
        <color theme="1"/>
        <name val="Verdana"/>
        <scheme val="none"/>
      </font>
    </dxf>
    <dxf>
      <font>
        <b/>
        <strike val="0"/>
        <outline val="0"/>
        <shadow val="0"/>
        <u val="none"/>
        <vertAlign val="baseline"/>
        <sz val="8"/>
        <color theme="1"/>
        <name val="Verdana"/>
        <scheme val="none"/>
      </font>
      <alignment horizontal="center" vertical="center" textRotation="0" wrapText="0" indent="0" justifyLastLine="0" shrinkToFit="0" readingOrder="0"/>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protection locked="1" hidden="0"/>
    </dxf>
    <dxf>
      <protection locked="1" hidden="0"/>
    </dxf>
    <dxf>
      <font>
        <color theme="5" tint="0.39994506668294322"/>
      </font>
      <fill>
        <patternFill>
          <bgColor theme="5" tint="0.39994506668294322"/>
        </patternFill>
      </fill>
    </dxf>
    <dxf>
      <font>
        <b/>
        <i val="0"/>
        <strike val="0"/>
        <color theme="0" tint="-4.9989318521683403E-2"/>
      </font>
      <fill>
        <patternFill>
          <bgColor theme="5" tint="-0.499984740745262"/>
        </patternFill>
      </fill>
    </dxf>
    <dxf>
      <font>
        <condense val="0"/>
        <extend val="0"/>
        <color rgb="FF9C0006"/>
      </font>
      <fill>
        <patternFill>
          <bgColor rgb="FFFFC7CE"/>
        </patternFill>
      </fill>
    </dxf>
    <dxf>
      <font>
        <color rgb="FF00B050"/>
      </font>
      <fill>
        <patternFill>
          <bgColor theme="0"/>
        </patternFill>
      </fill>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border diagonalUp="0" diagonalDown="0">
        <left style="thin">
          <color indexed="64"/>
        </left>
        <right style="thin">
          <color indexed="64"/>
        </right>
        <top/>
        <bottom/>
        <vertical/>
        <horizontal/>
      </border>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border diagonalUp="0" diagonalDown="0">
        <left style="thin">
          <color indexed="64"/>
        </left>
        <right style="thin">
          <color indexed="64"/>
        </right>
        <top/>
        <bottom/>
        <vertical/>
        <horizontal/>
      </border>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border diagonalUp="0" diagonalDown="0">
        <left style="thin">
          <color indexed="64"/>
        </left>
        <right style="thin">
          <color indexed="64"/>
        </right>
        <top/>
        <bottom/>
        <vertical/>
        <horizontal/>
      </border>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fill>
        <patternFill patternType="none">
          <fgColor indexed="64"/>
          <bgColor auto="1"/>
        </patternFill>
      </fill>
      <protection locked="1" hidden="1"/>
    </dxf>
    <dxf>
      <font>
        <b/>
        <strike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8"/>
        <color theme="1"/>
        <name val="Verdana"/>
        <scheme val="none"/>
      </font>
    </dxf>
    <dxf>
      <font>
        <b/>
        <strike val="0"/>
        <outline val="0"/>
        <shadow val="0"/>
        <u val="none"/>
        <vertAlign val="baseline"/>
        <sz val="8"/>
        <color theme="1"/>
        <name val="Verdana"/>
        <scheme val="none"/>
      </font>
      <alignment horizontal="center" vertical="center" textRotation="0" wrapText="0" indent="0" justifyLastLine="0" shrinkToFit="0" readingOrder="0"/>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rgb="FF000000"/>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protection locked="1" hidden="0"/>
    </dxf>
    <dxf>
      <protection locked="1" hidden="0"/>
    </dxf>
    <dxf>
      <font>
        <color theme="5" tint="0.39994506668294322"/>
      </font>
      <fill>
        <patternFill>
          <bgColor theme="5" tint="0.39994506668294322"/>
        </patternFill>
      </fill>
    </dxf>
    <dxf>
      <font>
        <b/>
        <i val="0"/>
        <strike val="0"/>
        <color theme="0" tint="-4.9989318521683403E-2"/>
      </font>
      <fill>
        <patternFill>
          <bgColor theme="5" tint="-0.499984740745262"/>
        </patternFill>
      </fill>
    </dxf>
    <dxf>
      <font>
        <condense val="0"/>
        <extend val="0"/>
        <color rgb="FF9C0006"/>
      </font>
      <fill>
        <patternFill>
          <bgColor rgb="FFFFC7CE"/>
        </patternFill>
      </fill>
    </dxf>
    <dxf>
      <font>
        <color rgb="FF00B050"/>
      </font>
      <fill>
        <patternFill>
          <bgColor theme="0"/>
        </patternFill>
      </fill>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border diagonalUp="0" diagonalDown="0">
        <left style="thin">
          <color indexed="64"/>
        </left>
        <right style="thin">
          <color indexed="64"/>
        </right>
        <top/>
        <bottom/>
        <vertical/>
        <horizontal/>
      </border>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border diagonalUp="0" diagonalDown="0">
        <left style="thin">
          <color indexed="64"/>
        </left>
        <right style="thin">
          <color indexed="64"/>
        </right>
        <top/>
        <bottom/>
        <vertical/>
        <horizontal/>
      </border>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border diagonalUp="0" diagonalDown="0">
        <left style="thin">
          <color indexed="64"/>
        </left>
        <right style="thin">
          <color indexed="64"/>
        </right>
        <top/>
        <bottom/>
        <vertical/>
        <horizontal/>
      </border>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fill>
        <patternFill patternType="none">
          <fgColor indexed="64"/>
          <bgColor auto="1"/>
        </patternFill>
      </fill>
      <protection locked="1" hidden="1"/>
    </dxf>
    <dxf>
      <font>
        <b/>
        <strike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8"/>
        <color theme="1"/>
        <name val="Verdana"/>
        <scheme val="none"/>
      </font>
    </dxf>
    <dxf>
      <font>
        <b/>
        <strike val="0"/>
        <outline val="0"/>
        <shadow val="0"/>
        <u val="none"/>
        <vertAlign val="baseline"/>
        <sz val="8"/>
        <color theme="1"/>
        <name val="Verdana"/>
        <scheme val="none"/>
      </font>
      <alignment horizontal="center" vertical="center" textRotation="0" wrapText="0" indent="0" justifyLastLine="0" shrinkToFit="0" readingOrder="0"/>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strike val="0"/>
        <outline val="0"/>
        <shadow val="0"/>
        <u val="none"/>
        <vertAlign val="baseline"/>
        <sz val="8"/>
        <color theme="1"/>
        <name val="Verdana"/>
        <scheme val="none"/>
      </font>
      <protection locked="1" hidden="0"/>
    </dxf>
    <dxf>
      <font>
        <b/>
        <i val="0"/>
        <strike val="0"/>
        <condense val="0"/>
        <extend val="0"/>
        <outline val="0"/>
        <shadow val="0"/>
        <u val="none"/>
        <vertAlign val="baseline"/>
        <sz val="8"/>
        <color theme="1"/>
        <name val="Verdana"/>
        <scheme val="none"/>
      </font>
      <fill>
        <patternFill patternType="none">
          <fgColor indexed="64"/>
          <bgColor auto="1"/>
        </patternFill>
      </fill>
      <alignment horizontal="center" vertical="center" textRotation="0" wrapText="0" relativeIndent="0" justifyLastLine="0" shrinkToFit="0" readingOrder="0"/>
      <protection locked="1" hidden="1"/>
    </dxf>
    <dxf>
      <font>
        <b/>
        <i val="0"/>
        <strike val="0"/>
        <condense val="0"/>
        <extend val="0"/>
        <outline val="0"/>
        <shadow val="0"/>
        <u val="none"/>
        <vertAlign val="baseline"/>
        <sz val="8"/>
        <color theme="1"/>
        <name val="Verdana"/>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alignment horizontal="center" vertical="center" textRotation="0" wrapText="0" relativeIndent="0" justifyLastLine="0" shrinkToFit="0" readingOrder="0"/>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font>
        <b val="0"/>
        <i val="0"/>
        <strike val="0"/>
        <condense val="0"/>
        <extend val="0"/>
        <outline val="0"/>
        <shadow val="0"/>
        <u val="none"/>
        <vertAlign val="baseline"/>
        <sz val="8"/>
        <color theme="1"/>
        <name val="Verdana"/>
        <scheme val="none"/>
      </font>
      <protection locked="1" hidden="0"/>
    </dxf>
    <dxf>
      <protection locked="1" hidden="0"/>
    </dxf>
    <dxf>
      <protection locked="1" hidden="0"/>
    </dxf>
    <dxf>
      <font>
        <color theme="5" tint="0.39994506668294322"/>
      </font>
      <fill>
        <patternFill>
          <bgColor theme="5" tint="0.39994506668294322"/>
        </patternFill>
      </fill>
    </dxf>
    <dxf>
      <font>
        <b/>
        <i val="0"/>
        <strike val="0"/>
        <color theme="0" tint="-4.9989318521683403E-2"/>
      </font>
      <fill>
        <patternFill>
          <bgColor theme="5" tint="-0.499984740745262"/>
        </patternFill>
      </fill>
    </dxf>
    <dxf>
      <font>
        <condense val="0"/>
        <extend val="0"/>
        <color rgb="FF9C0006"/>
      </font>
      <fill>
        <patternFill>
          <bgColor rgb="FFFFC7CE"/>
        </patternFill>
      </fill>
    </dxf>
    <dxf>
      <font>
        <color rgb="FF00B05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101961</xdr:colOff>
      <xdr:row>5</xdr:row>
      <xdr:rowOff>223489</xdr:rowOff>
    </xdr:from>
    <xdr:to>
      <xdr:col>5</xdr:col>
      <xdr:colOff>101961</xdr:colOff>
      <xdr:row>10</xdr:row>
      <xdr:rowOff>41559</xdr:rowOff>
    </xdr:to>
    <xdr:pic>
      <xdr:nvPicPr>
        <xdr:cNvPr id="2" name="1 Imagen"/>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6036036" y="1061689"/>
          <a:ext cx="0" cy="1037270"/>
        </a:xfrm>
        <a:prstGeom prst="rect">
          <a:avLst/>
        </a:prstGeom>
      </xdr:spPr>
    </xdr:pic>
    <xdr:clientData/>
  </xdr:twoCellAnchor>
  <xdr:twoCellAnchor editAs="oneCell">
    <xdr:from>
      <xdr:col>4</xdr:col>
      <xdr:colOff>47625</xdr:colOff>
      <xdr:row>111</xdr:row>
      <xdr:rowOff>47625</xdr:rowOff>
    </xdr:from>
    <xdr:to>
      <xdr:col>4</xdr:col>
      <xdr:colOff>47625</xdr:colOff>
      <xdr:row>115</xdr:row>
      <xdr:rowOff>133350</xdr:rowOff>
    </xdr:to>
    <xdr:pic>
      <xdr:nvPicPr>
        <xdr:cNvPr id="3" name="8 Imagen" descr="monitoipn.bmp"/>
        <xdr:cNvPicPr/>
      </xdr:nvPicPr>
      <xdr:blipFill>
        <a:blip xmlns:r="http://schemas.openxmlformats.org/officeDocument/2006/relationships" r:embed="rId2" cstate="print"/>
        <a:stretch>
          <a:fillRect/>
        </a:stretch>
      </xdr:blipFill>
      <xdr:spPr>
        <a:xfrm>
          <a:off x="5124450" y="19812000"/>
          <a:ext cx="0" cy="819150"/>
        </a:xfrm>
        <a:prstGeom prst="rect">
          <a:avLst/>
        </a:prstGeom>
      </xdr:spPr>
    </xdr:pic>
    <xdr:clientData/>
  </xdr:twoCellAnchor>
  <xdr:twoCellAnchor editAs="oneCell">
    <xdr:from>
      <xdr:col>5</xdr:col>
      <xdr:colOff>95250</xdr:colOff>
      <xdr:row>5</xdr:row>
      <xdr:rowOff>219075</xdr:rowOff>
    </xdr:from>
    <xdr:to>
      <xdr:col>5</xdr:col>
      <xdr:colOff>95250</xdr:colOff>
      <xdr:row>10</xdr:row>
      <xdr:rowOff>37145</xdr:rowOff>
    </xdr:to>
    <xdr:pic>
      <xdr:nvPicPr>
        <xdr:cNvPr id="4" name="3 Imagen"/>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6029325" y="1057275"/>
          <a:ext cx="626521" cy="1037270"/>
        </a:xfrm>
        <a:prstGeom prst="rect">
          <a:avLst/>
        </a:prstGeom>
      </xdr:spPr>
    </xdr:pic>
    <xdr:clientData/>
  </xdr:twoCellAnchor>
  <xdr:twoCellAnchor editAs="oneCell">
    <xdr:from>
      <xdr:col>4</xdr:col>
      <xdr:colOff>38100</xdr:colOff>
      <xdr:row>111</xdr:row>
      <xdr:rowOff>47625</xdr:rowOff>
    </xdr:from>
    <xdr:to>
      <xdr:col>4</xdr:col>
      <xdr:colOff>38100</xdr:colOff>
      <xdr:row>116</xdr:row>
      <xdr:rowOff>142875</xdr:rowOff>
    </xdr:to>
    <xdr:pic>
      <xdr:nvPicPr>
        <xdr:cNvPr id="5" name="8 Imagen" descr="monitoipn.bmp"/>
        <xdr:cNvPicPr/>
      </xdr:nvPicPr>
      <xdr:blipFill>
        <a:blip xmlns:r="http://schemas.openxmlformats.org/officeDocument/2006/relationships" r:embed="rId2" cstate="print"/>
        <a:stretch>
          <a:fillRect/>
        </a:stretch>
      </xdr:blipFill>
      <xdr:spPr>
        <a:xfrm>
          <a:off x="5114925" y="19812000"/>
          <a:ext cx="926357"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101961</xdr:colOff>
      <xdr:row>5</xdr:row>
      <xdr:rowOff>223489</xdr:rowOff>
    </xdr:from>
    <xdr:to>
      <xdr:col>5</xdr:col>
      <xdr:colOff>101961</xdr:colOff>
      <xdr:row>10</xdr:row>
      <xdr:rowOff>41559</xdr:rowOff>
    </xdr:to>
    <xdr:pic>
      <xdr:nvPicPr>
        <xdr:cNvPr id="2" name="1 Imagen"/>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6036036" y="1061689"/>
          <a:ext cx="0" cy="884870"/>
        </a:xfrm>
        <a:prstGeom prst="rect">
          <a:avLst/>
        </a:prstGeom>
      </xdr:spPr>
    </xdr:pic>
    <xdr:clientData/>
  </xdr:twoCellAnchor>
  <xdr:twoCellAnchor editAs="oneCell">
    <xdr:from>
      <xdr:col>4</xdr:col>
      <xdr:colOff>47625</xdr:colOff>
      <xdr:row>111</xdr:row>
      <xdr:rowOff>47625</xdr:rowOff>
    </xdr:from>
    <xdr:to>
      <xdr:col>4</xdr:col>
      <xdr:colOff>47625</xdr:colOff>
      <xdr:row>115</xdr:row>
      <xdr:rowOff>133350</xdr:rowOff>
    </xdr:to>
    <xdr:pic>
      <xdr:nvPicPr>
        <xdr:cNvPr id="3" name="8 Imagen" descr="monitoipn.bmp"/>
        <xdr:cNvPicPr/>
      </xdr:nvPicPr>
      <xdr:blipFill>
        <a:blip xmlns:r="http://schemas.openxmlformats.org/officeDocument/2006/relationships" r:embed="rId2" cstate="print"/>
        <a:stretch>
          <a:fillRect/>
        </a:stretch>
      </xdr:blipFill>
      <xdr:spPr>
        <a:xfrm>
          <a:off x="5124450" y="19812000"/>
          <a:ext cx="0" cy="904875"/>
        </a:xfrm>
        <a:prstGeom prst="rect">
          <a:avLst/>
        </a:prstGeom>
      </xdr:spPr>
    </xdr:pic>
    <xdr:clientData/>
  </xdr:twoCellAnchor>
  <xdr:twoCellAnchor editAs="oneCell">
    <xdr:from>
      <xdr:col>5</xdr:col>
      <xdr:colOff>95250</xdr:colOff>
      <xdr:row>5</xdr:row>
      <xdr:rowOff>219075</xdr:rowOff>
    </xdr:from>
    <xdr:to>
      <xdr:col>5</xdr:col>
      <xdr:colOff>95250</xdr:colOff>
      <xdr:row>10</xdr:row>
      <xdr:rowOff>37145</xdr:rowOff>
    </xdr:to>
    <xdr:pic>
      <xdr:nvPicPr>
        <xdr:cNvPr id="4" name="3 Imagen"/>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6029325" y="1057275"/>
          <a:ext cx="0" cy="884870"/>
        </a:xfrm>
        <a:prstGeom prst="rect">
          <a:avLst/>
        </a:prstGeom>
      </xdr:spPr>
    </xdr:pic>
    <xdr:clientData/>
  </xdr:twoCellAnchor>
  <xdr:twoCellAnchor editAs="oneCell">
    <xdr:from>
      <xdr:col>4</xdr:col>
      <xdr:colOff>38100</xdr:colOff>
      <xdr:row>111</xdr:row>
      <xdr:rowOff>47625</xdr:rowOff>
    </xdr:from>
    <xdr:to>
      <xdr:col>4</xdr:col>
      <xdr:colOff>38100</xdr:colOff>
      <xdr:row>116</xdr:row>
      <xdr:rowOff>142875</xdr:rowOff>
    </xdr:to>
    <xdr:pic>
      <xdr:nvPicPr>
        <xdr:cNvPr id="5" name="8 Imagen" descr="monitoipn.bmp"/>
        <xdr:cNvPicPr/>
      </xdr:nvPicPr>
      <xdr:blipFill>
        <a:blip xmlns:r="http://schemas.openxmlformats.org/officeDocument/2006/relationships" r:embed="rId2" cstate="print"/>
        <a:stretch>
          <a:fillRect/>
        </a:stretch>
      </xdr:blipFill>
      <xdr:spPr>
        <a:xfrm>
          <a:off x="5114925" y="19812000"/>
          <a:ext cx="0"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101961</xdr:colOff>
      <xdr:row>5</xdr:row>
      <xdr:rowOff>223489</xdr:rowOff>
    </xdr:from>
    <xdr:to>
      <xdr:col>5</xdr:col>
      <xdr:colOff>101961</xdr:colOff>
      <xdr:row>10</xdr:row>
      <xdr:rowOff>41559</xdr:rowOff>
    </xdr:to>
    <xdr:pic>
      <xdr:nvPicPr>
        <xdr:cNvPr id="2" name="1 Imagen"/>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6036036" y="1061689"/>
          <a:ext cx="0" cy="884870"/>
        </a:xfrm>
        <a:prstGeom prst="rect">
          <a:avLst/>
        </a:prstGeom>
      </xdr:spPr>
    </xdr:pic>
    <xdr:clientData/>
  </xdr:twoCellAnchor>
  <xdr:twoCellAnchor editAs="oneCell">
    <xdr:from>
      <xdr:col>4</xdr:col>
      <xdr:colOff>47625</xdr:colOff>
      <xdr:row>110</xdr:row>
      <xdr:rowOff>47625</xdr:rowOff>
    </xdr:from>
    <xdr:to>
      <xdr:col>4</xdr:col>
      <xdr:colOff>47625</xdr:colOff>
      <xdr:row>115</xdr:row>
      <xdr:rowOff>57150</xdr:rowOff>
    </xdr:to>
    <xdr:pic>
      <xdr:nvPicPr>
        <xdr:cNvPr id="3" name="8 Imagen" descr="monitoipn.bmp"/>
        <xdr:cNvPicPr/>
      </xdr:nvPicPr>
      <xdr:blipFill>
        <a:blip xmlns:r="http://schemas.openxmlformats.org/officeDocument/2006/relationships" r:embed="rId2" cstate="print"/>
        <a:stretch>
          <a:fillRect/>
        </a:stretch>
      </xdr:blipFill>
      <xdr:spPr>
        <a:xfrm>
          <a:off x="5124450" y="20202525"/>
          <a:ext cx="0" cy="904875"/>
        </a:xfrm>
        <a:prstGeom prst="rect">
          <a:avLst/>
        </a:prstGeom>
      </xdr:spPr>
    </xdr:pic>
    <xdr:clientData/>
  </xdr:twoCellAnchor>
  <xdr:twoCellAnchor editAs="oneCell">
    <xdr:from>
      <xdr:col>5</xdr:col>
      <xdr:colOff>95250</xdr:colOff>
      <xdr:row>5</xdr:row>
      <xdr:rowOff>219075</xdr:rowOff>
    </xdr:from>
    <xdr:to>
      <xdr:col>5</xdr:col>
      <xdr:colOff>95250</xdr:colOff>
      <xdr:row>10</xdr:row>
      <xdr:rowOff>37145</xdr:rowOff>
    </xdr:to>
    <xdr:pic>
      <xdr:nvPicPr>
        <xdr:cNvPr id="4" name="3 Imagen"/>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6029325" y="1057275"/>
          <a:ext cx="0" cy="884870"/>
        </a:xfrm>
        <a:prstGeom prst="rect">
          <a:avLst/>
        </a:prstGeom>
      </xdr:spPr>
    </xdr:pic>
    <xdr:clientData/>
  </xdr:twoCellAnchor>
  <xdr:twoCellAnchor editAs="oneCell">
    <xdr:from>
      <xdr:col>4</xdr:col>
      <xdr:colOff>38100</xdr:colOff>
      <xdr:row>110</xdr:row>
      <xdr:rowOff>47625</xdr:rowOff>
    </xdr:from>
    <xdr:to>
      <xdr:col>4</xdr:col>
      <xdr:colOff>38100</xdr:colOff>
      <xdr:row>115</xdr:row>
      <xdr:rowOff>228600</xdr:rowOff>
    </xdr:to>
    <xdr:pic>
      <xdr:nvPicPr>
        <xdr:cNvPr id="5" name="8 Imagen" descr="monitoipn.bmp"/>
        <xdr:cNvPicPr/>
      </xdr:nvPicPr>
      <xdr:blipFill>
        <a:blip xmlns:r="http://schemas.openxmlformats.org/officeDocument/2006/relationships" r:embed="rId2" cstate="print"/>
        <a:stretch>
          <a:fillRect/>
        </a:stretch>
      </xdr:blipFill>
      <xdr:spPr>
        <a:xfrm>
          <a:off x="5114925" y="20202525"/>
          <a:ext cx="0" cy="1076325"/>
        </a:xfrm>
        <a:prstGeom prst="rect">
          <a:avLst/>
        </a:prstGeom>
      </xdr:spPr>
    </xdr:pic>
    <xdr:clientData/>
  </xdr:twoCellAnchor>
</xdr:wsDr>
</file>

<file path=xl/tables/table1.xml><?xml version="1.0" encoding="utf-8"?>
<table xmlns="http://schemas.openxmlformats.org/spreadsheetml/2006/main" id="1" name="Tabla13989" displayName="Tabla13989" ref="A33:G34" totalsRowShown="0" headerRowDxfId="175" dataDxfId="174">
  <tableColumns count="7">
    <tableColumn id="1" name="UNIDADES DE APRENDIZAJE" dataDxfId="173"/>
    <tableColumn id="2" name="VALOR EN CRÉDITOS" dataDxfId="172"/>
    <tableColumn id="3" name="CALIFICACIÓN" dataDxfId="171"/>
    <tableColumn id="4" name="CRÉDITOS OBTENIDOS" dataDxfId="170"/>
    <tableColumn id="5" name="ACREDITACIÓN" dataDxfId="169"/>
    <tableColumn id="6" name="CARGA ACADÉMICA" dataDxfId="168"/>
    <tableColumn id="7" name="Columna1" dataDxfId="167"/>
  </tableColumns>
  <tableStyleInfo name="TableStyleMedium2" showFirstColumn="0" showLastColumn="0" showRowStripes="1" showColumnStripes="0"/>
</table>
</file>

<file path=xl/tables/table10.xml><?xml version="1.0" encoding="utf-8"?>
<table xmlns="http://schemas.openxmlformats.org/spreadsheetml/2006/main" id="16" name="Tabla134528121717" displayName="Tabla134528121717" ref="A63:G64" totalsRowShown="0" headerRowDxfId="80" dataDxfId="79">
  <tableColumns count="7">
    <tableColumn id="1" name="UNIDADES DE APRENDIZAJE" dataDxfId="78"/>
    <tableColumn id="2" name="VALOR EN CRÉDITOS" dataDxfId="77"/>
    <tableColumn id="3" name="CALIFICACIÓN" dataDxfId="76"/>
    <tableColumn id="4" name="CRÉDITOS OBTENIDOS" dataDxfId="75"/>
    <tableColumn id="5" name="ACREDITACIÓN" dataDxfId="74"/>
    <tableColumn id="6" name="CARGA ACADÉMICA" dataDxfId="73"/>
    <tableColumn id="7" name="Columna1" dataDxfId="72"/>
  </tableColumns>
  <tableStyleInfo name="TableStyleMedium2" showFirstColumn="0" showLastColumn="0" showRowStripes="1" showColumnStripes="0"/>
</table>
</file>

<file path=xl/tables/table11.xml><?xml version="1.0" encoding="utf-8"?>
<table xmlns="http://schemas.openxmlformats.org/spreadsheetml/2006/main" id="17" name="Tabla1345629131818" displayName="Tabla1345629131818" ref="A78:G79" totalsRowShown="0" headerRowDxfId="71" dataDxfId="70">
  <tableColumns count="7">
    <tableColumn id="1" name="UNIDADES DE APRENDIZAJE" dataDxfId="69"/>
    <tableColumn id="2" name="VALOR EN CRÉDITOS" dataDxfId="68"/>
    <tableColumn id="3" name="CALIFICACIÓN" dataDxfId="67"/>
    <tableColumn id="4" name="CRÉDITOS OBTENIDOS" dataDxfId="66"/>
    <tableColumn id="5" name="ACREDITACIÓN" dataDxfId="65"/>
    <tableColumn id="6" name="CARGA ACADÉMICA" dataDxfId="64"/>
    <tableColumn id="7" name="Columna1" dataDxfId="63"/>
  </tableColumns>
  <tableStyleInfo name="TableStyleMedium2" showFirstColumn="0" showLastColumn="0" showRowStripes="1" showColumnStripes="0"/>
</table>
</file>

<file path=xl/tables/table12.xml><?xml version="1.0" encoding="utf-8"?>
<table xmlns="http://schemas.openxmlformats.org/spreadsheetml/2006/main" id="18" name="Tabla13456730141919" displayName="Tabla13456730141919" ref="A93:G94" totalsRowShown="0" headerRowDxfId="62" dataDxfId="61">
  <tableColumns count="7">
    <tableColumn id="1" name="UNIDADES DE APRENDIZAJE" dataDxfId="60"/>
    <tableColumn id="2" name="VALOR EN CRÉDITOS" dataDxfId="59"/>
    <tableColumn id="3" name="CALIFICACIÓN" dataDxfId="58"/>
    <tableColumn id="4" name="CRÉDITOS OBTENIDOS" dataDxfId="57"/>
    <tableColumn id="5" name="ACREDITACIÓN" dataDxfId="56"/>
    <tableColumn id="6" name="CARGA ACADÉMICA" dataDxfId="55"/>
    <tableColumn id="7" name="Columna1" dataDxfId="54"/>
  </tableColumns>
  <tableStyleInfo name="TableStyleMedium2" showFirstColumn="0" showLastColumn="0" showRowStripes="1" showColumnStripes="0"/>
</table>
</file>

<file path=xl/tables/table13.xml><?xml version="1.0" encoding="utf-8"?>
<table xmlns="http://schemas.openxmlformats.org/spreadsheetml/2006/main" id="19" name="Tabla139891420" displayName="Tabla139891420" ref="A33:G34" totalsRowShown="0" headerRowDxfId="49" dataDxfId="48">
  <tableColumns count="7">
    <tableColumn id="1" name="UNIDADES DE APRENDIZAJE" dataDxfId="47"/>
    <tableColumn id="2" name="VALOR EN CRÉDITOS" dataDxfId="46"/>
    <tableColumn id="3" name="CALIFICACIÓN" dataDxfId="45"/>
    <tableColumn id="4" name="CRÉDITOS OBTENIDOS" dataDxfId="44"/>
    <tableColumn id="5" name="ACREDITACIÓN" dataDxfId="43"/>
    <tableColumn id="6" name="CARGA ACADÉMICA" dataDxfId="42"/>
    <tableColumn id="7" name="Columna1" dataDxfId="41"/>
  </tableColumns>
  <tableStyleInfo name="TableStyleMedium2" showFirstColumn="0" showLastColumn="0" showRowStripes="1" showColumnStripes="0"/>
</table>
</file>

<file path=xl/tables/table14.xml><?xml version="1.0" encoding="utf-8"?>
<table xmlns="http://schemas.openxmlformats.org/spreadsheetml/2006/main" id="20" name="Tabla12610151521" displayName="Tabla12610151521" ref="A18:G19" totalsRowShown="0" headerRowDxfId="40" dataDxfId="39">
  <tableColumns count="7">
    <tableColumn id="1" name="UNIDADES DE APRENDIZAJE" dataDxfId="38" totalsRowDxfId="37"/>
    <tableColumn id="2" name="VALOR EN CRÉDITOS" dataDxfId="36" totalsRowDxfId="35"/>
    <tableColumn id="3" name="CALIFICACIÓN" dataDxfId="34" totalsRowDxfId="33"/>
    <tableColumn id="4" name="CRÉDITOS OBTENIDOS" dataDxfId="32" totalsRowDxfId="31"/>
    <tableColumn id="5" name="ACREDITACIÓN" dataDxfId="30" totalsRowDxfId="29"/>
    <tableColumn id="7" name="CARGA ACADÉMICA" dataDxfId="28"/>
    <tableColumn id="6" name="Columna2" dataDxfId="27"/>
  </tableColumns>
  <tableStyleInfo name="TableStyleMedium2" showFirstColumn="0" showLastColumn="0" showRowStripes="1" showColumnStripes="0"/>
</table>
</file>

<file path=xl/tables/table15.xml><?xml version="1.0" encoding="utf-8"?>
<table xmlns="http://schemas.openxmlformats.org/spreadsheetml/2006/main" id="21" name="Tabla1342711161622" displayName="Tabla1342711161622" ref="A47:G48" totalsRowShown="0" headerRowDxfId="26" dataDxfId="25">
  <tableColumns count="7">
    <tableColumn id="1" name="UNIDADES DE APRENDIZAJE" dataDxfId="24"/>
    <tableColumn id="2" name="VALOR EN CRÉDITOS" dataDxfId="23"/>
    <tableColumn id="3" name="CALIFICACIÓN" dataDxfId="22"/>
    <tableColumn id="4" name="CRÉDITOS OBTENIDOS" dataDxfId="21"/>
    <tableColumn id="5" name="ACREDITACIÓN" dataDxfId="20"/>
    <tableColumn id="6" name="CARGA ACADÉMICA" dataDxfId="19"/>
    <tableColumn id="7" name="Columna1" dataDxfId="18"/>
  </tableColumns>
  <tableStyleInfo name="TableStyleMedium2" showFirstColumn="0" showLastColumn="0" showRowStripes="1" showColumnStripes="0"/>
</table>
</file>

<file path=xl/tables/table16.xml><?xml version="1.0" encoding="utf-8"?>
<table xmlns="http://schemas.openxmlformats.org/spreadsheetml/2006/main" id="22" name="Tabla13452812171723" displayName="Tabla13452812171723" ref="A63:G64" totalsRowShown="0" headerRowDxfId="17" dataDxfId="16">
  <tableColumns count="7">
    <tableColumn id="1" name="UNIDADES DE APRENDIZAJE" dataDxfId="15"/>
    <tableColumn id="2" name="VALOR EN CRÉDITOS" dataDxfId="14"/>
    <tableColumn id="3" name="CALIFICACIÓN" dataDxfId="13"/>
    <tableColumn id="4" name="CRÉDITOS OBTENIDOS" dataDxfId="12"/>
    <tableColumn id="5" name="ACREDITACIÓN" dataDxfId="11"/>
    <tableColumn id="6" name="CARGA ACADÉMICA" dataDxfId="10"/>
    <tableColumn id="7" name="Columna1" dataDxfId="9"/>
  </tableColumns>
  <tableStyleInfo name="TableStyleMedium2" showFirstColumn="0" showLastColumn="0" showRowStripes="1" showColumnStripes="0"/>
</table>
</file>

<file path=xl/tables/table17.xml><?xml version="1.0" encoding="utf-8"?>
<table xmlns="http://schemas.openxmlformats.org/spreadsheetml/2006/main" id="23" name="Tabla134562913181824" displayName="Tabla134562913181824" ref="A78:G79" totalsRowShown="0" headerRowDxfId="8" dataDxfId="7">
  <tableColumns count="7">
    <tableColumn id="1" name="UNIDADES DE APRENDIZAJE" dataDxfId="6"/>
    <tableColumn id="2" name="VALOR EN CRÉDITOS" dataDxfId="5"/>
    <tableColumn id="3" name="CALIFICACIÓN" dataDxfId="4"/>
    <tableColumn id="4" name="CRÉDITOS OBTENIDOS" dataDxfId="3"/>
    <tableColumn id="5" name="ACREDITACIÓN" dataDxfId="2"/>
    <tableColumn id="6" name="CARGA ACADÉMICA" dataDxfId="1"/>
    <tableColumn id="7" name="Columna1" dataDxfId="0"/>
  </tableColumns>
  <tableStyleInfo name="TableStyleMedium2" showFirstColumn="0" showLastColumn="0" showRowStripes="1" showColumnStripes="0"/>
</table>
</file>

<file path=xl/tables/table2.xml><?xml version="1.0" encoding="utf-8"?>
<table xmlns="http://schemas.openxmlformats.org/spreadsheetml/2006/main" id="2" name="Tabla1261015" displayName="Tabla1261015" ref="A18:G19" totalsRowShown="0" headerRowDxfId="166" dataDxfId="165">
  <tableColumns count="7">
    <tableColumn id="1" name="UNIDADES DE APRENDIZAJE" dataDxfId="164" totalsRowDxfId="163"/>
    <tableColumn id="2" name="VALOR EN CRÉDITOS" dataDxfId="162" totalsRowDxfId="161"/>
    <tableColumn id="3" name="CALIFICACIÓN" dataDxfId="160" totalsRowDxfId="159"/>
    <tableColumn id="4" name="CRÉDITOS OBTENIDOS" dataDxfId="158" totalsRowDxfId="157"/>
    <tableColumn id="5" name="ACREDITACIÓN" dataDxfId="156" totalsRowDxfId="155"/>
    <tableColumn id="7" name="CARGA ACADÉMICA" dataDxfId="154"/>
    <tableColumn id="6" name="Columna2" dataDxfId="153"/>
  </tableColumns>
  <tableStyleInfo name="TableStyleMedium2" showFirstColumn="0" showLastColumn="0" showRowStripes="1" showColumnStripes="0"/>
</table>
</file>

<file path=xl/tables/table3.xml><?xml version="1.0" encoding="utf-8"?>
<table xmlns="http://schemas.openxmlformats.org/spreadsheetml/2006/main" id="3" name="Tabla134271116" displayName="Tabla134271116" ref="A47:G48" totalsRowShown="0" headerRowDxfId="152" dataDxfId="151">
  <tableColumns count="7">
    <tableColumn id="1" name="UNIDADES DE APRENDIZAJE" dataDxfId="150"/>
    <tableColumn id="2" name="VALOR EN CRÉDITOS" dataDxfId="149"/>
    <tableColumn id="3" name="CALIFICACIÓN" dataDxfId="148"/>
    <tableColumn id="4" name="CRÉDITOS OBTENIDOS" dataDxfId="147"/>
    <tableColumn id="5" name="ACREDITACIÓN" dataDxfId="146"/>
    <tableColumn id="6" name="CARGA ACADÉMICA" dataDxfId="145"/>
    <tableColumn id="7" name="Columna1" dataDxfId="144"/>
  </tableColumns>
  <tableStyleInfo name="TableStyleMedium2" showFirstColumn="0" showLastColumn="0" showRowStripes="1" showColumnStripes="0"/>
</table>
</file>

<file path=xl/tables/table4.xml><?xml version="1.0" encoding="utf-8"?>
<table xmlns="http://schemas.openxmlformats.org/spreadsheetml/2006/main" id="4" name="Tabla1345281217" displayName="Tabla1345281217" ref="A63:G64" totalsRowShown="0" headerRowDxfId="143" dataDxfId="142">
  <tableColumns count="7">
    <tableColumn id="1" name="UNIDADES DE APRENDIZAJE" dataDxfId="141"/>
    <tableColumn id="2" name="VALOR EN CRÉDITOS" dataDxfId="140"/>
    <tableColumn id="3" name="CALIFICACIÓN" dataDxfId="139"/>
    <tableColumn id="4" name="CRÉDITOS OBTENIDOS" dataDxfId="138"/>
    <tableColumn id="5" name="ACREDITACIÓN" dataDxfId="137"/>
    <tableColumn id="6" name="CARGA ACADÉMICA" dataDxfId="136"/>
    <tableColumn id="7" name="Columna1" dataDxfId="135"/>
  </tableColumns>
  <tableStyleInfo name="TableStyleMedium2" showFirstColumn="0" showLastColumn="0" showRowStripes="1" showColumnStripes="0"/>
</table>
</file>

<file path=xl/tables/table5.xml><?xml version="1.0" encoding="utf-8"?>
<table xmlns="http://schemas.openxmlformats.org/spreadsheetml/2006/main" id="5" name="Tabla13456291318" displayName="Tabla13456291318" ref="A78:G79" totalsRowShown="0" headerRowDxfId="134" dataDxfId="133">
  <tableColumns count="7">
    <tableColumn id="1" name="UNIDADES DE APRENDIZAJE" dataDxfId="132"/>
    <tableColumn id="2" name="VALOR EN CRÉDITOS" dataDxfId="131"/>
    <tableColumn id="3" name="CALIFICACIÓN" dataDxfId="130"/>
    <tableColumn id="4" name="CRÉDITOS OBTENIDOS" dataDxfId="129"/>
    <tableColumn id="5" name="ACREDITACIÓN" dataDxfId="128"/>
    <tableColumn id="6" name="CARGA ACADÉMICA" dataDxfId="127"/>
    <tableColumn id="7" name="Columna1" dataDxfId="126"/>
  </tableColumns>
  <tableStyleInfo name="TableStyleMedium2" showFirstColumn="0" showLastColumn="0" showRowStripes="1" showColumnStripes="0"/>
</table>
</file>

<file path=xl/tables/table6.xml><?xml version="1.0" encoding="utf-8"?>
<table xmlns="http://schemas.openxmlformats.org/spreadsheetml/2006/main" id="6" name="Tabla134567301419" displayName="Tabla134567301419" ref="A93:G94" totalsRowShown="0" headerRowDxfId="125" dataDxfId="124">
  <tableColumns count="7">
    <tableColumn id="1" name="UNIDADES DE APRENDIZAJE" dataDxfId="123"/>
    <tableColumn id="2" name="VALOR EN CRÉDITOS" dataDxfId="122"/>
    <tableColumn id="3" name="CALIFICACIÓN" dataDxfId="121"/>
    <tableColumn id="4" name="CRÉDITOS OBTENIDOS" dataDxfId="120"/>
    <tableColumn id="5" name="ACREDITACIÓN" dataDxfId="119"/>
    <tableColumn id="6" name="CARGA ACADÉMICA" dataDxfId="118"/>
    <tableColumn id="7" name="Columna1" dataDxfId="117"/>
  </tableColumns>
  <tableStyleInfo name="TableStyleMedium2" showFirstColumn="0" showLastColumn="0" showRowStripes="1" showColumnStripes="0"/>
</table>
</file>

<file path=xl/tables/table7.xml><?xml version="1.0" encoding="utf-8"?>
<table xmlns="http://schemas.openxmlformats.org/spreadsheetml/2006/main" id="13" name="Tabla1398914" displayName="Tabla1398914" ref="A33:G34" totalsRowShown="0" headerRowDxfId="112" dataDxfId="111">
  <tableColumns count="7">
    <tableColumn id="1" name="UNIDADES DE APRENDIZAJE" dataDxfId="110"/>
    <tableColumn id="2" name="VALOR EN CRÉDITOS" dataDxfId="109"/>
    <tableColumn id="3" name="CALIFICACIÓN" dataDxfId="108"/>
    <tableColumn id="4" name="CRÉDITOS OBTENIDOS" dataDxfId="107"/>
    <tableColumn id="5" name="ACREDITACIÓN" dataDxfId="106"/>
    <tableColumn id="6" name="CARGA ACADÉMICA" dataDxfId="105"/>
    <tableColumn id="7" name="Columna1" dataDxfId="104"/>
  </tableColumns>
  <tableStyleInfo name="TableStyleMedium2" showFirstColumn="0" showLastColumn="0" showRowStripes="1" showColumnStripes="0"/>
</table>
</file>

<file path=xl/tables/table8.xml><?xml version="1.0" encoding="utf-8"?>
<table xmlns="http://schemas.openxmlformats.org/spreadsheetml/2006/main" id="14" name="Tabla126101515" displayName="Tabla126101515" ref="A18:G19" totalsRowShown="0" headerRowDxfId="103" dataDxfId="102">
  <tableColumns count="7">
    <tableColumn id="1" name="UNIDADES DE APRENDIZAJE" dataDxfId="101" totalsRowDxfId="100"/>
    <tableColumn id="2" name="VALOR EN CRÉDITOS" dataDxfId="99" totalsRowDxfId="98"/>
    <tableColumn id="3" name="CALIFICACIÓN" dataDxfId="97" totalsRowDxfId="96"/>
    <tableColumn id="4" name="CRÉDITOS OBTENIDOS" dataDxfId="95" totalsRowDxfId="94"/>
    <tableColumn id="5" name="ACREDITACIÓN" dataDxfId="93" totalsRowDxfId="92"/>
    <tableColumn id="7" name="CARGA ACADÉMICA" dataDxfId="91"/>
    <tableColumn id="6" name="Columna2" dataDxfId="90"/>
  </tableColumns>
  <tableStyleInfo name="TableStyleMedium2" showFirstColumn="0" showLastColumn="0" showRowStripes="1" showColumnStripes="0"/>
</table>
</file>

<file path=xl/tables/table9.xml><?xml version="1.0" encoding="utf-8"?>
<table xmlns="http://schemas.openxmlformats.org/spreadsheetml/2006/main" id="15" name="Tabla13427111616" displayName="Tabla13427111616" ref="A47:G48" totalsRowShown="0" headerRowDxfId="89" dataDxfId="88">
  <tableColumns count="7">
    <tableColumn id="1" name="UNIDADES DE APRENDIZAJE" dataDxfId="87"/>
    <tableColumn id="2" name="VALOR EN CRÉDITOS" dataDxfId="86"/>
    <tableColumn id="3" name="CALIFICACIÓN" dataDxfId="85"/>
    <tableColumn id="4" name="CRÉDITOS OBTENIDOS" dataDxfId="84"/>
    <tableColumn id="5" name="ACREDITACIÓN" dataDxfId="83"/>
    <tableColumn id="6" name="CARGA ACADÉMICA" dataDxfId="82"/>
    <tableColumn id="7" name="Columna1" dataDxfId="8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table" Target="../tables/table7.xml"/><Relationship Id="rId7" Type="http://schemas.openxmlformats.org/officeDocument/2006/relationships/table" Target="../tables/table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130"/>
  <sheetViews>
    <sheetView tabSelected="1" workbookViewId="0">
      <selection activeCell="F2" sqref="F2"/>
    </sheetView>
  </sheetViews>
  <sheetFormatPr baseColWidth="10" defaultColWidth="0" defaultRowHeight="12.75" customHeight="1" zeroHeight="1" x14ac:dyDescent="0.2"/>
  <cols>
    <col min="1" max="1" width="38.140625" style="25" customWidth="1"/>
    <col min="2" max="2" width="10.5703125" style="25" customWidth="1"/>
    <col min="3" max="3" width="15.140625" style="25" customWidth="1"/>
    <col min="4" max="4" width="12.28515625" style="25" customWidth="1"/>
    <col min="5" max="5" width="12.85546875" style="25" customWidth="1"/>
    <col min="6" max="6" width="12.7109375" style="25" customWidth="1"/>
    <col min="7" max="9" width="12.5703125" style="14" hidden="1" customWidth="1"/>
    <col min="10" max="10" width="2.5703125" style="14" hidden="1" customWidth="1"/>
    <col min="11" max="11" width="12.5703125" style="14" hidden="1" customWidth="1"/>
    <col min="12" max="16384" width="12.5703125" style="15" hidden="1"/>
  </cols>
  <sheetData>
    <row r="1" spans="1:12" ht="14.25" x14ac:dyDescent="0.2">
      <c r="A1" s="12" t="s">
        <v>52</v>
      </c>
      <c r="B1" s="142"/>
      <c r="C1" s="142"/>
      <c r="D1" s="142"/>
      <c r="E1" s="142"/>
      <c r="F1" s="142"/>
      <c r="G1" s="13"/>
      <c r="H1" s="13"/>
      <c r="I1" s="13"/>
      <c r="J1" s="13"/>
    </row>
    <row r="2" spans="1:12" ht="14.25" x14ac:dyDescent="0.2">
      <c r="A2" s="12" t="s">
        <v>53</v>
      </c>
      <c r="B2" s="143"/>
      <c r="C2" s="143"/>
      <c r="D2" s="16" t="s">
        <v>54</v>
      </c>
      <c r="E2" s="17" t="s">
        <v>148</v>
      </c>
      <c r="F2" s="17" t="s">
        <v>150</v>
      </c>
      <c r="G2" s="18"/>
      <c r="H2" s="18"/>
      <c r="I2" s="18"/>
      <c r="J2" s="19"/>
      <c r="L2" s="20"/>
    </row>
    <row r="3" spans="1:12" ht="15" x14ac:dyDescent="0.2">
      <c r="A3" s="144" t="str">
        <f>IF(B2&lt;&gt;"",IF(E6&gt;E12+1,"NO PROCEDE POR EXCEDER TIEMPO",IF(AND(D109=0,E8&lt;=E11),"PROCEDE",IF(AND(D109&lt;&gt;0,E8&lt;=E12+1),"PROCEDE","NO PROCEDE POR EXCEDER CARGA"))),"")</f>
        <v/>
      </c>
      <c r="B3" s="144"/>
      <c r="C3" s="144"/>
      <c r="D3" s="144"/>
      <c r="E3" s="144"/>
      <c r="F3" s="144"/>
    </row>
    <row r="4" spans="1:12" s="21" customFormat="1" ht="19.5" customHeight="1" x14ac:dyDescent="0.2">
      <c r="A4" s="145" t="str">
        <f>IF(A3="PROCEDE", IF(E9=0,"REINSCRIPCIÓN A UN NUMERO DE CRÉDITOS COMPRENDIDO ENTRE LA CARGA MÍNIMA Y LA MÁXIMA**",IF(F8&gt;E10,"INSCRIBIR NUEVAS UNIDADES DE APRENDIZAJE Y RECURSAR ADEUDOS NO RECURSADOS PREVIAMENTE (SUJETO A CUPO)**","RECURSAR ADEUDOS (NO RECURSADOS PREVIAMENTE) E INSCRIBIR NUEVAS UNIDADES DE APRENDIZAJE (SUJETO A CUPO)**")),IF(A3="NO PROCEDE POR EXCEDER CARGA",IF(AND(E9&gt;E12,F8&lt;=0),"PROCEDE RECURSAR ADEUDOS (NO RECURSADOS PREVIAMENTE) HASTA LA CARGA MEDIA Y PRESENTAR ETS AL FINALIZAR EL PERIODO**",""),""))</f>
        <v/>
      </c>
      <c r="B4" s="145"/>
      <c r="C4" s="145"/>
      <c r="D4" s="145"/>
      <c r="E4" s="145"/>
      <c r="F4" s="145"/>
      <c r="G4" s="19"/>
      <c r="H4" s="19"/>
      <c r="I4" s="19"/>
      <c r="J4" s="19"/>
      <c r="K4" s="19"/>
    </row>
    <row r="5" spans="1:12" s="21" customFormat="1" ht="3" customHeight="1" thickBot="1" x14ac:dyDescent="0.25">
      <c r="A5" s="22"/>
      <c r="B5" s="22"/>
      <c r="C5" s="22"/>
      <c r="D5" s="22"/>
      <c r="E5" s="22"/>
      <c r="F5" s="22"/>
      <c r="G5" s="19"/>
      <c r="H5" s="19"/>
      <c r="I5" s="19"/>
      <c r="J5" s="19"/>
      <c r="K5" s="19"/>
    </row>
    <row r="6" spans="1:12" ht="35.25" customHeight="1" thickBot="1" x14ac:dyDescent="0.25">
      <c r="A6" s="23" t="s">
        <v>55</v>
      </c>
      <c r="B6" s="24">
        <f>TRUNC(B2/1000000)</f>
        <v>0</v>
      </c>
      <c r="D6" s="26" t="s">
        <v>56</v>
      </c>
      <c r="E6" s="27">
        <f>IF(B8=0,0,IF(B8&lt;9,(B12)/(9-B8),"EXCE-DIDO"))</f>
        <v>0</v>
      </c>
      <c r="F6" s="28"/>
      <c r="G6" s="29"/>
      <c r="H6" s="29"/>
      <c r="I6" s="29"/>
      <c r="J6" s="29"/>
    </row>
    <row r="7" spans="1:12" ht="5.25" customHeight="1" x14ac:dyDescent="0.2">
      <c r="A7" s="30"/>
      <c r="B7" s="31"/>
      <c r="C7" s="32"/>
      <c r="D7" s="32"/>
      <c r="E7" s="32"/>
      <c r="L7" s="20"/>
    </row>
    <row r="8" spans="1:12" ht="18" x14ac:dyDescent="0.25">
      <c r="A8" s="33" t="s">
        <v>57</v>
      </c>
      <c r="B8" s="34">
        <f>IF(AND(B6&lt;&gt;0,OR(F2="1",F2="2")),((E2*2)-(B6*2)+F2-1)-B9,0)</f>
        <v>0</v>
      </c>
      <c r="C8" s="35"/>
      <c r="D8" s="36" t="s">
        <v>58</v>
      </c>
      <c r="E8" s="37">
        <f>SUM(H20:H103)</f>
        <v>0</v>
      </c>
      <c r="F8" s="38">
        <f>E12-E9</f>
        <v>40.851999999999997</v>
      </c>
    </row>
    <row r="9" spans="1:12" x14ac:dyDescent="0.2">
      <c r="A9" s="39" t="s">
        <v>59</v>
      </c>
      <c r="B9" s="40"/>
      <c r="C9" s="35"/>
      <c r="D9" s="36" t="s">
        <v>60</v>
      </c>
      <c r="E9" s="41">
        <f>SUM(I20:I103)</f>
        <v>0</v>
      </c>
      <c r="F9" s="42" t="str">
        <f>IF(E9&lt;E6,1,"")</f>
        <v/>
      </c>
    </row>
    <row r="10" spans="1:12" x14ac:dyDescent="0.2">
      <c r="A10" s="36" t="s">
        <v>61</v>
      </c>
      <c r="B10" s="43">
        <f>SUM(B29,B44,B59,B74,B89,B104)</f>
        <v>245.11199999999997</v>
      </c>
      <c r="C10" s="132" t="s">
        <v>62</v>
      </c>
      <c r="D10" s="132"/>
      <c r="E10" s="44">
        <v>27.23</v>
      </c>
      <c r="L10" s="20"/>
    </row>
    <row r="11" spans="1:12" x14ac:dyDescent="0.2">
      <c r="A11" s="36" t="s">
        <v>63</v>
      </c>
      <c r="B11" s="43">
        <f>SUM(D29,D44,D59,D74,D89,D104)</f>
        <v>0</v>
      </c>
      <c r="C11" s="132" t="s">
        <v>64</v>
      </c>
      <c r="D11" s="132"/>
      <c r="E11" s="44">
        <v>81.7</v>
      </c>
    </row>
    <row r="12" spans="1:12" x14ac:dyDescent="0.2">
      <c r="A12" s="36" t="s">
        <v>65</v>
      </c>
      <c r="B12" s="45">
        <f>B10-B11</f>
        <v>245.11199999999997</v>
      </c>
      <c r="C12" s="132" t="s">
        <v>66</v>
      </c>
      <c r="D12" s="132"/>
      <c r="E12" s="46">
        <f>(B10)/(6)</f>
        <v>40.851999999999997</v>
      </c>
      <c r="F12" s="47"/>
    </row>
    <row r="13" spans="1:12" s="53" customFormat="1" ht="13.5" customHeight="1" x14ac:dyDescent="0.2">
      <c r="A13" s="48"/>
      <c r="B13" s="49"/>
      <c r="C13" s="50"/>
      <c r="D13" s="39" t="s">
        <v>67</v>
      </c>
      <c r="E13" s="51"/>
      <c r="F13" s="51"/>
      <c r="G13" s="52"/>
      <c r="H13" s="52"/>
      <c r="I13" s="52"/>
      <c r="J13" s="52"/>
      <c r="K13" s="52"/>
    </row>
    <row r="14" spans="1:12" ht="18" customHeight="1" x14ac:dyDescent="0.2">
      <c r="A14" s="137" t="str">
        <f>IF(E6&lt;=E12,IF(E8&lt;E6,"LA CARGA ACADÉMICA DEL PERIODO ESCOLAR DEBE SER MAYOR AL COCIENTE DEL ART. 52",""),"")</f>
        <v/>
      </c>
      <c r="B14" s="137"/>
      <c r="C14" s="138" t="str">
        <f>IF(A3="PROCEDE",IF(E8&lt;E10,"LA CARGA ACADÉMICA DEBE SER SUPERIOR A LA CARGA MÍNIMA",IF(AND(D109=0,E8&gt;E11),"LA CARGA ACADÉMICA DEBE SER INFERIOR A LA CARGA MÁXIMA",IF(AND(D109&lt;&gt;0,E8&gt;E12+1),"LA CARGA ACADÉMICA DEBE SER INFERIOR A LA MEDIA",""))),"")</f>
        <v/>
      </c>
      <c r="D14" s="138"/>
      <c r="E14" s="138"/>
      <c r="F14" s="138"/>
    </row>
    <row r="15" spans="1:12" x14ac:dyDescent="0.2">
      <c r="A15" s="139" t="s">
        <v>68</v>
      </c>
      <c r="B15" s="140"/>
      <c r="C15" s="140"/>
      <c r="D15" s="140"/>
      <c r="E15" s="140"/>
      <c r="F15" s="141"/>
      <c r="G15" s="54"/>
      <c r="H15" s="54"/>
      <c r="I15" s="54"/>
      <c r="J15" s="54"/>
    </row>
    <row r="16" spans="1:12" ht="63.75" customHeight="1" x14ac:dyDescent="0.2">
      <c r="A16" s="130" t="s">
        <v>69</v>
      </c>
      <c r="B16" s="130"/>
      <c r="C16" s="130"/>
      <c r="D16" s="130"/>
      <c r="E16" s="130"/>
      <c r="F16" s="130"/>
      <c r="G16" s="55"/>
      <c r="H16" s="55"/>
      <c r="I16" s="55"/>
      <c r="J16" s="55"/>
    </row>
    <row r="17" spans="1:11" x14ac:dyDescent="0.2">
      <c r="A17" s="25" t="s">
        <v>70</v>
      </c>
      <c r="C17" s="131" t="s">
        <v>71</v>
      </c>
      <c r="D17" s="131"/>
      <c r="E17" s="131" t="s">
        <v>72</v>
      </c>
      <c r="F17" s="131"/>
    </row>
    <row r="18" spans="1:11" ht="21" x14ac:dyDescent="0.2">
      <c r="A18" s="56" t="s">
        <v>73</v>
      </c>
      <c r="B18" s="57" t="s">
        <v>74</v>
      </c>
      <c r="C18" s="57" t="s">
        <v>75</v>
      </c>
      <c r="D18" s="57" t="s">
        <v>76</v>
      </c>
      <c r="E18" s="58" t="s">
        <v>77</v>
      </c>
      <c r="F18" s="57" t="s">
        <v>78</v>
      </c>
      <c r="G18" s="59" t="s">
        <v>79</v>
      </c>
      <c r="K18" s="59"/>
    </row>
    <row r="19" spans="1:11" x14ac:dyDescent="0.2">
      <c r="A19" s="60"/>
      <c r="B19" s="60"/>
      <c r="C19" s="60"/>
      <c r="D19" s="60"/>
      <c r="E19" s="61"/>
      <c r="F19" s="62" t="s">
        <v>80</v>
      </c>
      <c r="G19" s="63"/>
      <c r="K19" s="63"/>
    </row>
    <row r="20" spans="1:11" x14ac:dyDescent="0.2">
      <c r="A20" s="64" t="s">
        <v>81</v>
      </c>
      <c r="B20" s="65">
        <v>5.62</v>
      </c>
      <c r="C20" s="66"/>
      <c r="D20" s="67">
        <f>IF(AND(C20&lt;=10,C20&gt;=6),(B20),(0))</f>
        <v>0</v>
      </c>
      <c r="E20" s="68" t="str">
        <f>IF(AND(C20&gt;=6,C20&lt;=10),"APROBADA",IF(AND(C20&gt;=0,C20&lt;6,C20&lt;&gt;""),"REPROBADA",""))</f>
        <v/>
      </c>
      <c r="F20" s="69"/>
      <c r="G20" s="70"/>
      <c r="H20" s="14">
        <f>IF(OR(AND(E20&lt;&gt;"APROBADA",OR(F20="x",F20="X")),E20="REPROBADA"),B20,0)</f>
        <v>0</v>
      </c>
      <c r="I20" s="14">
        <f t="shared" ref="I20:I28" si="0">IF(E20="REPROBADA",B20,0)</f>
        <v>0</v>
      </c>
      <c r="K20" s="63"/>
    </row>
    <row r="21" spans="1:11" x14ac:dyDescent="0.2">
      <c r="A21" s="64" t="s">
        <v>82</v>
      </c>
      <c r="B21" s="65">
        <v>4.5</v>
      </c>
      <c r="C21" s="66"/>
      <c r="D21" s="67">
        <f t="shared" ref="D21:D28" si="1">IF(AND(C21&lt;=10,C21&gt;=6),(B21),(0))</f>
        <v>0</v>
      </c>
      <c r="E21" s="68" t="str">
        <f t="shared" ref="E21:E28" si="2">IF(AND(C21&gt;=6,C21&lt;=10),"APROBADA",IF(AND(C21&gt;=0,C21&lt;6,C21&lt;&gt;""),"REPROBADA",""))</f>
        <v/>
      </c>
      <c r="F21" s="69"/>
      <c r="G21" s="70"/>
      <c r="H21" s="14">
        <f t="shared" ref="H21:H28" si="3">IF(OR(AND(E21&lt;&gt;"APROBADA",OR(F21="x",F21="X")),E21="REPROBADA"),B21,0)</f>
        <v>0</v>
      </c>
      <c r="I21" s="14">
        <f t="shared" si="0"/>
        <v>0</v>
      </c>
      <c r="K21" s="63"/>
    </row>
    <row r="22" spans="1:11" x14ac:dyDescent="0.2">
      <c r="A22" s="64" t="s">
        <v>9</v>
      </c>
      <c r="B22" s="65">
        <v>4.5</v>
      </c>
      <c r="C22" s="66"/>
      <c r="D22" s="67">
        <f t="shared" si="1"/>
        <v>0</v>
      </c>
      <c r="E22" s="68" t="str">
        <f t="shared" si="2"/>
        <v/>
      </c>
      <c r="F22" s="71"/>
      <c r="G22" s="70"/>
      <c r="H22" s="14">
        <f t="shared" si="3"/>
        <v>0</v>
      </c>
      <c r="I22" s="14">
        <f t="shared" si="0"/>
        <v>0</v>
      </c>
      <c r="K22" s="72"/>
    </row>
    <row r="23" spans="1:11" x14ac:dyDescent="0.2">
      <c r="A23" s="64" t="s">
        <v>83</v>
      </c>
      <c r="B23" s="65">
        <v>5.62</v>
      </c>
      <c r="C23" s="66"/>
      <c r="D23" s="67">
        <f t="shared" si="1"/>
        <v>0</v>
      </c>
      <c r="E23" s="68" t="str">
        <f t="shared" si="2"/>
        <v/>
      </c>
      <c r="F23" s="69"/>
      <c r="G23" s="70"/>
      <c r="H23" s="14">
        <f t="shared" si="3"/>
        <v>0</v>
      </c>
      <c r="I23" s="14">
        <f t="shared" si="0"/>
        <v>0</v>
      </c>
      <c r="K23" s="63"/>
    </row>
    <row r="24" spans="1:11" x14ac:dyDescent="0.2">
      <c r="A24" s="64" t="s">
        <v>84</v>
      </c>
      <c r="B24" s="65">
        <v>3.37</v>
      </c>
      <c r="C24" s="66"/>
      <c r="D24" s="67">
        <f t="shared" si="1"/>
        <v>0</v>
      </c>
      <c r="E24" s="68" t="str">
        <f t="shared" si="2"/>
        <v/>
      </c>
      <c r="F24" s="69"/>
      <c r="G24" s="70"/>
      <c r="H24" s="14">
        <f t="shared" si="3"/>
        <v>0</v>
      </c>
      <c r="I24" s="14">
        <f t="shared" si="0"/>
        <v>0</v>
      </c>
      <c r="K24" s="63"/>
    </row>
    <row r="25" spans="1:11" x14ac:dyDescent="0.2">
      <c r="A25" s="64" t="s">
        <v>10</v>
      </c>
      <c r="B25" s="65">
        <v>3.37</v>
      </c>
      <c r="C25" s="66"/>
      <c r="D25" s="67">
        <f t="shared" si="1"/>
        <v>0</v>
      </c>
      <c r="E25" s="68" t="str">
        <f t="shared" si="2"/>
        <v/>
      </c>
      <c r="F25" s="69"/>
      <c r="G25" s="70"/>
      <c r="H25" s="14">
        <f t="shared" si="3"/>
        <v>0</v>
      </c>
      <c r="I25" s="14">
        <f t="shared" si="0"/>
        <v>0</v>
      </c>
      <c r="K25" s="63"/>
    </row>
    <row r="26" spans="1:11" x14ac:dyDescent="0.2">
      <c r="A26" s="64" t="s">
        <v>85</v>
      </c>
      <c r="B26" s="73">
        <v>1E-3</v>
      </c>
      <c r="C26" s="66"/>
      <c r="D26" s="74">
        <f t="shared" si="1"/>
        <v>0</v>
      </c>
      <c r="E26" s="68" t="str">
        <f t="shared" si="2"/>
        <v/>
      </c>
      <c r="F26" s="69"/>
      <c r="G26" s="70"/>
      <c r="H26" s="14">
        <f t="shared" si="3"/>
        <v>0</v>
      </c>
      <c r="I26" s="14">
        <f t="shared" si="0"/>
        <v>0</v>
      </c>
      <c r="K26" s="63"/>
    </row>
    <row r="27" spans="1:11" x14ac:dyDescent="0.2">
      <c r="A27" s="64" t="s">
        <v>86</v>
      </c>
      <c r="B27" s="65">
        <v>4.5</v>
      </c>
      <c r="C27" s="66"/>
      <c r="D27" s="67">
        <f t="shared" si="1"/>
        <v>0</v>
      </c>
      <c r="E27" s="68" t="str">
        <f t="shared" si="2"/>
        <v/>
      </c>
      <c r="F27" s="69"/>
      <c r="G27" s="70"/>
      <c r="H27" s="14">
        <f t="shared" si="3"/>
        <v>0</v>
      </c>
      <c r="I27" s="14">
        <f t="shared" si="0"/>
        <v>0</v>
      </c>
      <c r="K27" s="63"/>
    </row>
    <row r="28" spans="1:11" x14ac:dyDescent="0.2">
      <c r="A28" s="64" t="s">
        <v>87</v>
      </c>
      <c r="B28" s="65">
        <v>3.37</v>
      </c>
      <c r="C28" s="66"/>
      <c r="D28" s="67">
        <f t="shared" si="1"/>
        <v>0</v>
      </c>
      <c r="E28" s="68" t="str">
        <f t="shared" si="2"/>
        <v/>
      </c>
      <c r="F28" s="69"/>
      <c r="G28" s="70"/>
      <c r="H28" s="14">
        <f t="shared" si="3"/>
        <v>0</v>
      </c>
      <c r="I28" s="14">
        <f t="shared" si="0"/>
        <v>0</v>
      </c>
      <c r="K28" s="63"/>
    </row>
    <row r="29" spans="1:11" x14ac:dyDescent="0.2">
      <c r="A29" s="60"/>
      <c r="B29" s="75">
        <f>SUM(B20:B28)</f>
        <v>34.851000000000006</v>
      </c>
      <c r="C29" s="76"/>
      <c r="D29" s="77">
        <f>SUM(D20:D28)</f>
        <v>0</v>
      </c>
      <c r="E29" s="78"/>
      <c r="F29" s="62">
        <f>COUNTIF(H20:H28,"&lt;&gt;0")</f>
        <v>0</v>
      </c>
      <c r="G29" s="63"/>
      <c r="K29" s="63"/>
    </row>
    <row r="30" spans="1:11" x14ac:dyDescent="0.2">
      <c r="A30" s="60"/>
      <c r="B30" s="79"/>
      <c r="C30" s="76"/>
      <c r="D30" s="79"/>
      <c r="E30" s="80"/>
      <c r="F30" s="81">
        <f>SUM(H20:H28)</f>
        <v>0</v>
      </c>
      <c r="G30" s="63"/>
      <c r="K30" s="63"/>
    </row>
    <row r="31" spans="1:11" x14ac:dyDescent="0.2">
      <c r="A31" s="60"/>
      <c r="B31" s="79"/>
      <c r="C31" s="76"/>
      <c r="D31" s="79"/>
      <c r="E31" s="80"/>
      <c r="F31" s="61"/>
      <c r="G31" s="63"/>
    </row>
    <row r="32" spans="1:11" x14ac:dyDescent="0.2">
      <c r="A32" s="25" t="s">
        <v>88</v>
      </c>
      <c r="G32" s="82"/>
    </row>
    <row r="33" spans="1:9" s="15" customFormat="1" ht="21" x14ac:dyDescent="0.2">
      <c r="A33" s="56" t="s">
        <v>73</v>
      </c>
      <c r="B33" s="57" t="s">
        <v>74</v>
      </c>
      <c r="C33" s="57" t="s">
        <v>75</v>
      </c>
      <c r="D33" s="57" t="s">
        <v>76</v>
      </c>
      <c r="E33" s="58" t="s">
        <v>77</v>
      </c>
      <c r="F33" s="57" t="s">
        <v>78</v>
      </c>
      <c r="G33" s="59" t="s">
        <v>89</v>
      </c>
      <c r="H33" s="14"/>
      <c r="I33" s="14"/>
    </row>
    <row r="34" spans="1:9" s="15" customFormat="1" x14ac:dyDescent="0.2">
      <c r="A34" s="60"/>
      <c r="B34" s="60"/>
      <c r="C34" s="60"/>
      <c r="D34" s="60"/>
      <c r="E34" s="61"/>
      <c r="F34" s="62" t="s">
        <v>80</v>
      </c>
      <c r="G34" s="63"/>
      <c r="H34" s="14"/>
      <c r="I34" s="14"/>
    </row>
    <row r="35" spans="1:9" s="15" customFormat="1" x14ac:dyDescent="0.2">
      <c r="A35" s="64" t="s">
        <v>90</v>
      </c>
      <c r="B35" s="65">
        <v>5.62</v>
      </c>
      <c r="C35" s="66"/>
      <c r="D35" s="67">
        <f t="shared" ref="D35:D43" si="4">IF(AND(C35&lt;=10,C35&gt;=6),(B35),(0))</f>
        <v>0</v>
      </c>
      <c r="E35" s="68" t="str">
        <f t="shared" ref="E35:E43" si="5">IF(AND(C35&gt;=6,C35&lt;=10),"APROBADA",IF(AND(C35&gt;=0,C35&lt;6,C35&lt;&gt;""),"REPROBADA",""))</f>
        <v/>
      </c>
      <c r="F35" s="69"/>
      <c r="G35" s="83"/>
      <c r="H35" s="14">
        <f t="shared" ref="H35:H43" si="6">IF(OR(AND(E35&lt;&gt;"APROBADA",OR(F35="x",F35="X")),E35="REPROBADA"),B35,0)</f>
        <v>0</v>
      </c>
      <c r="I35" s="14">
        <f t="shared" ref="I35:I43" si="7">IF(E35="REPROBADA",B35,0)</f>
        <v>0</v>
      </c>
    </row>
    <row r="36" spans="1:9" s="15" customFormat="1" x14ac:dyDescent="0.2">
      <c r="A36" s="64" t="s">
        <v>91</v>
      </c>
      <c r="B36" s="65">
        <v>3.37</v>
      </c>
      <c r="C36" s="66"/>
      <c r="D36" s="67">
        <f t="shared" si="4"/>
        <v>0</v>
      </c>
      <c r="E36" s="68" t="str">
        <f t="shared" si="5"/>
        <v/>
      </c>
      <c r="F36" s="69"/>
      <c r="G36" s="83"/>
      <c r="H36" s="14">
        <f t="shared" si="6"/>
        <v>0</v>
      </c>
      <c r="I36" s="14">
        <f t="shared" si="7"/>
        <v>0</v>
      </c>
    </row>
    <row r="37" spans="1:9" s="15" customFormat="1" x14ac:dyDescent="0.2">
      <c r="A37" s="64" t="s">
        <v>11</v>
      </c>
      <c r="B37" s="65">
        <v>4.5</v>
      </c>
      <c r="C37" s="66"/>
      <c r="D37" s="67">
        <f t="shared" si="4"/>
        <v>0</v>
      </c>
      <c r="E37" s="68" t="str">
        <f t="shared" si="5"/>
        <v/>
      </c>
      <c r="F37" s="69"/>
      <c r="G37" s="83"/>
      <c r="H37" s="14">
        <f t="shared" si="6"/>
        <v>0</v>
      </c>
      <c r="I37" s="14">
        <f t="shared" si="7"/>
        <v>0</v>
      </c>
    </row>
    <row r="38" spans="1:9" s="15" customFormat="1" x14ac:dyDescent="0.2">
      <c r="A38" s="64" t="s">
        <v>92</v>
      </c>
      <c r="B38" s="65">
        <v>5.62</v>
      </c>
      <c r="C38" s="66"/>
      <c r="D38" s="67">
        <f t="shared" si="4"/>
        <v>0</v>
      </c>
      <c r="E38" s="68" t="str">
        <f t="shared" si="5"/>
        <v/>
      </c>
      <c r="F38" s="69"/>
      <c r="G38" s="83"/>
      <c r="H38" s="14">
        <f t="shared" si="6"/>
        <v>0</v>
      </c>
      <c r="I38" s="14">
        <f t="shared" si="7"/>
        <v>0</v>
      </c>
    </row>
    <row r="39" spans="1:9" s="15" customFormat="1" x14ac:dyDescent="0.2">
      <c r="A39" s="64" t="s">
        <v>12</v>
      </c>
      <c r="B39" s="65">
        <v>4.5</v>
      </c>
      <c r="C39" s="66"/>
      <c r="D39" s="67">
        <f t="shared" si="4"/>
        <v>0</v>
      </c>
      <c r="E39" s="68" t="str">
        <f t="shared" si="5"/>
        <v/>
      </c>
      <c r="F39" s="69"/>
      <c r="G39" s="83"/>
      <c r="H39" s="14">
        <f t="shared" si="6"/>
        <v>0</v>
      </c>
      <c r="I39" s="14">
        <f t="shared" si="7"/>
        <v>0</v>
      </c>
    </row>
    <row r="40" spans="1:9" s="15" customFormat="1" x14ac:dyDescent="0.2">
      <c r="A40" s="64" t="s">
        <v>13</v>
      </c>
      <c r="B40" s="65">
        <v>5.62</v>
      </c>
      <c r="C40" s="66"/>
      <c r="D40" s="67">
        <f t="shared" si="4"/>
        <v>0</v>
      </c>
      <c r="E40" s="68" t="str">
        <f t="shared" si="5"/>
        <v/>
      </c>
      <c r="F40" s="69"/>
      <c r="G40" s="83"/>
      <c r="H40" s="14">
        <f t="shared" si="6"/>
        <v>0</v>
      </c>
      <c r="I40" s="14">
        <f t="shared" si="7"/>
        <v>0</v>
      </c>
    </row>
    <row r="41" spans="1:9" s="15" customFormat="1" x14ac:dyDescent="0.2">
      <c r="A41" s="64" t="s">
        <v>93</v>
      </c>
      <c r="B41" s="65">
        <v>3.37</v>
      </c>
      <c r="C41" s="66"/>
      <c r="D41" s="67">
        <f t="shared" si="4"/>
        <v>0</v>
      </c>
      <c r="E41" s="68" t="str">
        <f t="shared" si="5"/>
        <v/>
      </c>
      <c r="F41" s="69"/>
      <c r="G41" s="83"/>
      <c r="H41" s="14">
        <f t="shared" si="6"/>
        <v>0</v>
      </c>
      <c r="I41" s="14">
        <f t="shared" si="7"/>
        <v>0</v>
      </c>
    </row>
    <row r="42" spans="1:9" s="15" customFormat="1" x14ac:dyDescent="0.2">
      <c r="A42" s="64" t="s">
        <v>94</v>
      </c>
      <c r="B42" s="73">
        <v>1E-3</v>
      </c>
      <c r="C42" s="66"/>
      <c r="D42" s="74">
        <f t="shared" si="4"/>
        <v>0</v>
      </c>
      <c r="E42" s="68" t="str">
        <f t="shared" si="5"/>
        <v/>
      </c>
      <c r="F42" s="69"/>
      <c r="G42" s="83"/>
      <c r="H42" s="14">
        <f t="shared" si="6"/>
        <v>0</v>
      </c>
      <c r="I42" s="14">
        <f t="shared" si="7"/>
        <v>0</v>
      </c>
    </row>
    <row r="43" spans="1:9" s="15" customFormat="1" x14ac:dyDescent="0.2">
      <c r="A43" s="64" t="s">
        <v>95</v>
      </c>
      <c r="B43" s="65">
        <v>3.37</v>
      </c>
      <c r="C43" s="66"/>
      <c r="D43" s="67">
        <f t="shared" si="4"/>
        <v>0</v>
      </c>
      <c r="E43" s="68" t="str">
        <f t="shared" si="5"/>
        <v/>
      </c>
      <c r="F43" s="69"/>
      <c r="G43" s="83"/>
      <c r="H43" s="14">
        <f t="shared" si="6"/>
        <v>0</v>
      </c>
      <c r="I43" s="14">
        <f t="shared" si="7"/>
        <v>0</v>
      </c>
    </row>
    <row r="44" spans="1:9" s="15" customFormat="1" x14ac:dyDescent="0.2">
      <c r="A44" s="60"/>
      <c r="B44" s="75">
        <f>SUM(B35:B43)</f>
        <v>35.970999999999997</v>
      </c>
      <c r="C44" s="60"/>
      <c r="D44" s="77">
        <f>SUM(D35:D43)</f>
        <v>0</v>
      </c>
      <c r="E44" s="78"/>
      <c r="F44" s="62">
        <f>COUNTIF(H35:H43,"&lt;&gt;0")</f>
        <v>0</v>
      </c>
      <c r="G44" s="63"/>
      <c r="H44" s="14"/>
      <c r="I44" s="14"/>
    </row>
    <row r="45" spans="1:9" s="15" customFormat="1" x14ac:dyDescent="0.2">
      <c r="A45" s="60"/>
      <c r="B45" s="79"/>
      <c r="C45" s="60"/>
      <c r="D45" s="79"/>
      <c r="E45" s="80"/>
      <c r="F45" s="81">
        <f>SUM(H35:H43)</f>
        <v>0</v>
      </c>
      <c r="G45" s="63"/>
      <c r="H45" s="14"/>
      <c r="I45" s="14"/>
    </row>
    <row r="46" spans="1:9" s="15" customFormat="1" x14ac:dyDescent="0.2">
      <c r="A46" s="84" t="s">
        <v>96</v>
      </c>
      <c r="B46" s="25"/>
      <c r="C46" s="25"/>
      <c r="D46" s="25"/>
      <c r="E46" s="25"/>
      <c r="F46" s="25"/>
      <c r="G46" s="82"/>
      <c r="H46" s="14"/>
      <c r="I46" s="14"/>
    </row>
    <row r="47" spans="1:9" s="15" customFormat="1" ht="21" x14ac:dyDescent="0.2">
      <c r="A47" s="56" t="s">
        <v>73</v>
      </c>
      <c r="B47" s="57" t="s">
        <v>74</v>
      </c>
      <c r="C47" s="57" t="s">
        <v>75</v>
      </c>
      <c r="D47" s="57" t="s">
        <v>76</v>
      </c>
      <c r="E47" s="58" t="s">
        <v>77</v>
      </c>
      <c r="F47" s="57" t="s">
        <v>78</v>
      </c>
      <c r="G47" s="59" t="s">
        <v>89</v>
      </c>
      <c r="H47" s="14"/>
      <c r="I47" s="14"/>
    </row>
    <row r="48" spans="1:9" s="15" customFormat="1" x14ac:dyDescent="0.2">
      <c r="A48" s="60"/>
      <c r="B48" s="60"/>
      <c r="C48" s="60"/>
      <c r="D48" s="60"/>
      <c r="E48" s="61"/>
      <c r="F48" s="62" t="s">
        <v>80</v>
      </c>
      <c r="G48" s="63"/>
      <c r="H48" s="14"/>
      <c r="I48" s="14"/>
    </row>
    <row r="49" spans="1:9" s="15" customFormat="1" x14ac:dyDescent="0.2">
      <c r="A49" s="85" t="s">
        <v>97</v>
      </c>
      <c r="B49" s="86">
        <v>5.62</v>
      </c>
      <c r="C49" s="66"/>
      <c r="D49" s="67">
        <f t="shared" ref="D49:D58" si="8">IF(AND(C49&lt;=10,C49&gt;=6),(B49),(0))</f>
        <v>0</v>
      </c>
      <c r="E49" s="68" t="str">
        <f t="shared" ref="E49:E58" si="9">IF(AND(C49&gt;=6,C49&lt;=10),"APROBADA",IF(AND(C49&gt;=0,C49&lt;6,C49&lt;&gt;""),"REPROBADA",""))</f>
        <v/>
      </c>
      <c r="F49" s="66"/>
      <c r="G49" s="83"/>
      <c r="H49" s="14">
        <f t="shared" ref="H49:H58" si="10">IF(OR(AND(E49&lt;&gt;"APROBADA",OR(F49="x",F49="X")),E49="REPROBADA"),B49,0)</f>
        <v>0</v>
      </c>
      <c r="I49" s="14">
        <f t="shared" ref="I49:I58" si="11">IF(E49="REPROBADA",B49,0)</f>
        <v>0</v>
      </c>
    </row>
    <row r="50" spans="1:9" s="15" customFormat="1" x14ac:dyDescent="0.2">
      <c r="A50" s="85" t="s">
        <v>98</v>
      </c>
      <c r="B50" s="86">
        <v>5.62</v>
      </c>
      <c r="C50" s="66"/>
      <c r="D50" s="67">
        <f t="shared" si="8"/>
        <v>0</v>
      </c>
      <c r="E50" s="68" t="str">
        <f t="shared" si="9"/>
        <v/>
      </c>
      <c r="F50" s="66"/>
      <c r="G50" s="83"/>
      <c r="H50" s="14">
        <f t="shared" si="10"/>
        <v>0</v>
      </c>
      <c r="I50" s="14">
        <f t="shared" si="11"/>
        <v>0</v>
      </c>
    </row>
    <row r="51" spans="1:9" s="15" customFormat="1" x14ac:dyDescent="0.2">
      <c r="A51" s="85" t="s">
        <v>99</v>
      </c>
      <c r="B51" s="86">
        <v>4.5</v>
      </c>
      <c r="C51" s="66"/>
      <c r="D51" s="67">
        <f t="shared" si="8"/>
        <v>0</v>
      </c>
      <c r="E51" s="68" t="str">
        <f t="shared" si="9"/>
        <v/>
      </c>
      <c r="F51" s="66"/>
      <c r="G51" s="83"/>
      <c r="H51" s="14">
        <f t="shared" si="10"/>
        <v>0</v>
      </c>
      <c r="I51" s="14">
        <f t="shared" si="11"/>
        <v>0</v>
      </c>
    </row>
    <row r="52" spans="1:9" s="15" customFormat="1" x14ac:dyDescent="0.2">
      <c r="A52" s="85" t="s">
        <v>100</v>
      </c>
      <c r="B52" s="86">
        <v>6.75</v>
      </c>
      <c r="C52" s="66"/>
      <c r="D52" s="67">
        <f t="shared" si="8"/>
        <v>0</v>
      </c>
      <c r="E52" s="68" t="str">
        <f t="shared" si="9"/>
        <v/>
      </c>
      <c r="F52" s="66"/>
      <c r="G52" s="83"/>
      <c r="H52" s="14">
        <f t="shared" si="10"/>
        <v>0</v>
      </c>
      <c r="I52" s="14">
        <f t="shared" si="11"/>
        <v>0</v>
      </c>
    </row>
    <row r="53" spans="1:9" s="15" customFormat="1" x14ac:dyDescent="0.2">
      <c r="A53" s="85" t="s">
        <v>101</v>
      </c>
      <c r="B53" s="86">
        <v>3.37</v>
      </c>
      <c r="C53" s="66"/>
      <c r="D53" s="67">
        <f t="shared" si="8"/>
        <v>0</v>
      </c>
      <c r="E53" s="68" t="str">
        <f t="shared" si="9"/>
        <v/>
      </c>
      <c r="F53" s="66"/>
      <c r="G53" s="83"/>
      <c r="H53" s="14">
        <f t="shared" si="10"/>
        <v>0</v>
      </c>
      <c r="I53" s="14">
        <f t="shared" si="11"/>
        <v>0</v>
      </c>
    </row>
    <row r="54" spans="1:9" s="15" customFormat="1" x14ac:dyDescent="0.2">
      <c r="A54" s="85" t="s">
        <v>18</v>
      </c>
      <c r="B54" s="86">
        <v>5.62</v>
      </c>
      <c r="C54" s="66"/>
      <c r="D54" s="67">
        <f t="shared" si="8"/>
        <v>0</v>
      </c>
      <c r="E54" s="68" t="str">
        <f t="shared" si="9"/>
        <v/>
      </c>
      <c r="F54" s="66"/>
      <c r="G54" s="83"/>
      <c r="H54" s="14">
        <f t="shared" si="10"/>
        <v>0</v>
      </c>
      <c r="I54" s="14">
        <f t="shared" si="11"/>
        <v>0</v>
      </c>
    </row>
    <row r="55" spans="1:9" s="15" customFormat="1" x14ac:dyDescent="0.2">
      <c r="A55" s="85" t="s">
        <v>102</v>
      </c>
      <c r="B55" s="86">
        <v>3.37</v>
      </c>
      <c r="C55" s="66"/>
      <c r="D55" s="67">
        <f t="shared" si="8"/>
        <v>0</v>
      </c>
      <c r="E55" s="68" t="str">
        <f t="shared" si="9"/>
        <v/>
      </c>
      <c r="F55" s="66"/>
      <c r="G55" s="83"/>
      <c r="H55" s="14">
        <f t="shared" si="10"/>
        <v>0</v>
      </c>
      <c r="I55" s="14">
        <f t="shared" si="11"/>
        <v>0</v>
      </c>
    </row>
    <row r="56" spans="1:9" s="15" customFormat="1" x14ac:dyDescent="0.2">
      <c r="A56" s="85" t="s">
        <v>103</v>
      </c>
      <c r="B56" s="86">
        <v>4.5</v>
      </c>
      <c r="C56" s="66"/>
      <c r="D56" s="67">
        <f t="shared" si="8"/>
        <v>0</v>
      </c>
      <c r="E56" s="68" t="str">
        <f t="shared" si="9"/>
        <v/>
      </c>
      <c r="F56" s="66"/>
      <c r="G56" s="83"/>
      <c r="H56" s="14">
        <f t="shared" si="10"/>
        <v>0</v>
      </c>
      <c r="I56" s="14">
        <f t="shared" si="11"/>
        <v>0</v>
      </c>
    </row>
    <row r="57" spans="1:9" s="15" customFormat="1" x14ac:dyDescent="0.2">
      <c r="A57" s="85" t="s">
        <v>104</v>
      </c>
      <c r="B57" s="86">
        <v>4.5</v>
      </c>
      <c r="C57" s="66"/>
      <c r="D57" s="67">
        <f t="shared" si="8"/>
        <v>0</v>
      </c>
      <c r="E57" s="68" t="str">
        <f t="shared" si="9"/>
        <v/>
      </c>
      <c r="F57" s="66"/>
      <c r="G57" s="83"/>
      <c r="H57" s="14">
        <f t="shared" si="10"/>
        <v>0</v>
      </c>
      <c r="I57" s="14">
        <f t="shared" si="11"/>
        <v>0</v>
      </c>
    </row>
    <row r="58" spans="1:9" s="15" customFormat="1" x14ac:dyDescent="0.2">
      <c r="A58" s="85" t="s">
        <v>105</v>
      </c>
      <c r="B58" s="86">
        <v>3.37</v>
      </c>
      <c r="C58" s="66"/>
      <c r="D58" s="67">
        <f t="shared" si="8"/>
        <v>0</v>
      </c>
      <c r="E58" s="68" t="str">
        <f t="shared" si="9"/>
        <v/>
      </c>
      <c r="F58" s="66"/>
      <c r="G58" s="83"/>
      <c r="H58" s="14">
        <f t="shared" si="10"/>
        <v>0</v>
      </c>
      <c r="I58" s="14">
        <f t="shared" si="11"/>
        <v>0</v>
      </c>
    </row>
    <row r="59" spans="1:9" s="15" customFormat="1" x14ac:dyDescent="0.2">
      <c r="A59" s="60"/>
      <c r="B59" s="87">
        <f>SUM(B49:B58)</f>
        <v>47.22</v>
      </c>
      <c r="C59" s="60"/>
      <c r="D59" s="87">
        <f>SUM(D49:D58)</f>
        <v>0</v>
      </c>
      <c r="E59" s="80"/>
      <c r="F59" s="62">
        <f>COUNTIF(H49:H58,"&lt;&gt;0")</f>
        <v>0</v>
      </c>
      <c r="G59" s="63"/>
      <c r="H59" s="14"/>
      <c r="I59" s="14"/>
    </row>
    <row r="60" spans="1:9" s="15" customFormat="1" x14ac:dyDescent="0.2">
      <c r="A60" s="60"/>
      <c r="B60" s="79"/>
      <c r="C60" s="60"/>
      <c r="D60" s="79"/>
      <c r="E60" s="80"/>
      <c r="F60" s="81">
        <f>SUM(H49:H58)</f>
        <v>0</v>
      </c>
      <c r="G60" s="63"/>
      <c r="H60" s="14"/>
      <c r="I60" s="14"/>
    </row>
    <row r="61" spans="1:9" s="15" customFormat="1" x14ac:dyDescent="0.2">
      <c r="A61" s="60"/>
      <c r="B61" s="79"/>
      <c r="C61" s="60"/>
      <c r="D61" s="79"/>
      <c r="E61" s="80"/>
      <c r="F61" s="81"/>
      <c r="G61" s="63"/>
      <c r="H61" s="14"/>
      <c r="I61" s="14"/>
    </row>
    <row r="62" spans="1:9" s="15" customFormat="1" x14ac:dyDescent="0.2">
      <c r="A62" s="84" t="s">
        <v>106</v>
      </c>
      <c r="B62" s="25"/>
      <c r="C62" s="25"/>
      <c r="D62" s="79"/>
      <c r="E62" s="25"/>
      <c r="F62" s="25"/>
      <c r="G62" s="82"/>
      <c r="H62" s="14"/>
      <c r="I62" s="14"/>
    </row>
    <row r="63" spans="1:9" s="15" customFormat="1" ht="21" x14ac:dyDescent="0.2">
      <c r="A63" s="56" t="s">
        <v>73</v>
      </c>
      <c r="B63" s="57" t="s">
        <v>74</v>
      </c>
      <c r="C63" s="57" t="s">
        <v>75</v>
      </c>
      <c r="D63" s="57" t="s">
        <v>76</v>
      </c>
      <c r="E63" s="58" t="s">
        <v>77</v>
      </c>
      <c r="F63" s="57" t="s">
        <v>78</v>
      </c>
      <c r="G63" s="59" t="s">
        <v>89</v>
      </c>
      <c r="H63" s="14"/>
      <c r="I63" s="14"/>
    </row>
    <row r="64" spans="1:9" s="15" customFormat="1" x14ac:dyDescent="0.2">
      <c r="A64" s="60"/>
      <c r="B64" s="60"/>
      <c r="C64" s="60"/>
      <c r="D64" s="60"/>
      <c r="E64" s="78"/>
      <c r="F64" s="62" t="s">
        <v>80</v>
      </c>
      <c r="G64" s="63"/>
      <c r="H64" s="14"/>
      <c r="I64" s="14"/>
    </row>
    <row r="65" spans="1:9" s="15" customFormat="1" x14ac:dyDescent="0.2">
      <c r="A65" s="85" t="s">
        <v>107</v>
      </c>
      <c r="B65" s="86">
        <v>5.62</v>
      </c>
      <c r="C65" s="66"/>
      <c r="D65" s="67">
        <f t="shared" ref="D65:D73" si="12">IF(AND(C65&lt;=10,C65&gt;=6),(B65),(0))</f>
        <v>0</v>
      </c>
      <c r="E65" s="68" t="str">
        <f t="shared" ref="E65:E73" si="13">IF(AND(C65&gt;=6,C65&lt;=10),"APROBADA",IF(AND(C65&gt;=0,C65&lt;6,C65&lt;&gt;""),"REPROBADA",""))</f>
        <v/>
      </c>
      <c r="F65" s="66"/>
      <c r="G65" s="83"/>
      <c r="H65" s="14">
        <f t="shared" ref="H65:H73" si="14">IF(OR(AND(E65&lt;&gt;"APROBADA",OR(F65="x",F65="X")),E65="REPROBADA"),B65,0)</f>
        <v>0</v>
      </c>
      <c r="I65" s="14">
        <f t="shared" ref="I65:I73" si="15">IF(E65="REPROBADA",B65,0)</f>
        <v>0</v>
      </c>
    </row>
    <row r="66" spans="1:9" s="15" customFormat="1" x14ac:dyDescent="0.2">
      <c r="A66" s="85" t="s">
        <v>108</v>
      </c>
      <c r="B66" s="86">
        <v>5.62</v>
      </c>
      <c r="C66" s="66"/>
      <c r="D66" s="67">
        <f t="shared" si="12"/>
        <v>0</v>
      </c>
      <c r="E66" s="68" t="str">
        <f t="shared" si="13"/>
        <v/>
      </c>
      <c r="F66" s="66"/>
      <c r="G66" s="83"/>
      <c r="H66" s="14">
        <f t="shared" si="14"/>
        <v>0</v>
      </c>
      <c r="I66" s="14">
        <f t="shared" si="15"/>
        <v>0</v>
      </c>
    </row>
    <row r="67" spans="1:9" s="15" customFormat="1" x14ac:dyDescent="0.2">
      <c r="A67" s="85" t="s">
        <v>109</v>
      </c>
      <c r="B67" s="86">
        <v>4.5</v>
      </c>
      <c r="C67" s="66"/>
      <c r="D67" s="67">
        <f t="shared" si="12"/>
        <v>0</v>
      </c>
      <c r="E67" s="68" t="str">
        <f t="shared" si="13"/>
        <v/>
      </c>
      <c r="F67" s="66"/>
      <c r="G67" s="83"/>
      <c r="H67" s="14">
        <f t="shared" si="14"/>
        <v>0</v>
      </c>
      <c r="I67" s="14">
        <f t="shared" si="15"/>
        <v>0</v>
      </c>
    </row>
    <row r="68" spans="1:9" s="15" customFormat="1" x14ac:dyDescent="0.2">
      <c r="A68" s="85" t="s">
        <v>14</v>
      </c>
      <c r="B68" s="86">
        <v>6.75</v>
      </c>
      <c r="C68" s="66"/>
      <c r="D68" s="67">
        <f t="shared" si="12"/>
        <v>0</v>
      </c>
      <c r="E68" s="68" t="str">
        <f t="shared" si="13"/>
        <v/>
      </c>
      <c r="F68" s="66"/>
      <c r="G68" s="83"/>
      <c r="H68" s="14">
        <f t="shared" si="14"/>
        <v>0</v>
      </c>
      <c r="I68" s="14">
        <f t="shared" si="15"/>
        <v>0</v>
      </c>
    </row>
    <row r="69" spans="1:9" s="15" customFormat="1" x14ac:dyDescent="0.2">
      <c r="A69" s="85" t="s">
        <v>110</v>
      </c>
      <c r="B69" s="86">
        <v>4.5</v>
      </c>
      <c r="C69" s="66"/>
      <c r="D69" s="67">
        <f t="shared" si="12"/>
        <v>0</v>
      </c>
      <c r="E69" s="68" t="str">
        <f t="shared" si="13"/>
        <v/>
      </c>
      <c r="F69" s="66"/>
      <c r="G69" s="83"/>
      <c r="H69" s="14">
        <f t="shared" si="14"/>
        <v>0</v>
      </c>
      <c r="I69" s="14">
        <f t="shared" si="15"/>
        <v>0</v>
      </c>
    </row>
    <row r="70" spans="1:9" s="15" customFormat="1" x14ac:dyDescent="0.2">
      <c r="A70" s="85" t="s">
        <v>15</v>
      </c>
      <c r="B70" s="86">
        <v>5.62</v>
      </c>
      <c r="C70" s="66"/>
      <c r="D70" s="67">
        <f t="shared" si="12"/>
        <v>0</v>
      </c>
      <c r="E70" s="68" t="str">
        <f t="shared" si="13"/>
        <v/>
      </c>
      <c r="F70" s="66"/>
      <c r="G70" s="83"/>
      <c r="H70" s="14">
        <f t="shared" si="14"/>
        <v>0</v>
      </c>
      <c r="I70" s="14">
        <f t="shared" si="15"/>
        <v>0</v>
      </c>
    </row>
    <row r="71" spans="1:9" s="15" customFormat="1" x14ac:dyDescent="0.2">
      <c r="A71" s="85" t="s">
        <v>111</v>
      </c>
      <c r="B71" s="86">
        <v>4.5</v>
      </c>
      <c r="C71" s="66"/>
      <c r="D71" s="67">
        <f t="shared" si="12"/>
        <v>0</v>
      </c>
      <c r="E71" s="68" t="str">
        <f t="shared" si="13"/>
        <v/>
      </c>
      <c r="F71" s="66"/>
      <c r="G71" s="83"/>
      <c r="H71" s="14">
        <f t="shared" si="14"/>
        <v>0</v>
      </c>
      <c r="I71" s="14">
        <f t="shared" si="15"/>
        <v>0</v>
      </c>
    </row>
    <row r="72" spans="1:9" s="15" customFormat="1" x14ac:dyDescent="0.2">
      <c r="A72" s="85" t="s">
        <v>112</v>
      </c>
      <c r="B72" s="86">
        <v>4.5</v>
      </c>
      <c r="C72" s="66"/>
      <c r="D72" s="67">
        <f t="shared" si="12"/>
        <v>0</v>
      </c>
      <c r="E72" s="68" t="str">
        <f t="shared" si="13"/>
        <v/>
      </c>
      <c r="F72" s="66"/>
      <c r="G72" s="83"/>
      <c r="H72" s="14">
        <f t="shared" si="14"/>
        <v>0</v>
      </c>
      <c r="I72" s="14">
        <f t="shared" si="15"/>
        <v>0</v>
      </c>
    </row>
    <row r="73" spans="1:9" s="15" customFormat="1" x14ac:dyDescent="0.2">
      <c r="A73" s="85" t="s">
        <v>113</v>
      </c>
      <c r="B73" s="86">
        <v>3.37</v>
      </c>
      <c r="C73" s="66"/>
      <c r="D73" s="67">
        <f t="shared" si="12"/>
        <v>0</v>
      </c>
      <c r="E73" s="68" t="str">
        <f t="shared" si="13"/>
        <v/>
      </c>
      <c r="F73" s="66"/>
      <c r="G73" s="83"/>
      <c r="H73" s="14">
        <f t="shared" si="14"/>
        <v>0</v>
      </c>
      <c r="I73" s="14">
        <f t="shared" si="15"/>
        <v>0</v>
      </c>
    </row>
    <row r="74" spans="1:9" s="15" customFormat="1" x14ac:dyDescent="0.2">
      <c r="A74" s="60"/>
      <c r="B74" s="87">
        <f>SUM(B65:B73)</f>
        <v>44.98</v>
      </c>
      <c r="C74" s="60"/>
      <c r="D74" s="88">
        <f>SUM(D65:D73)</f>
        <v>0</v>
      </c>
      <c r="E74" s="78"/>
      <c r="F74" s="62">
        <f>COUNTIF(H65:H73,"&lt;&gt;0")</f>
        <v>0</v>
      </c>
      <c r="G74" s="63"/>
      <c r="H74" s="14"/>
      <c r="I74" s="14"/>
    </row>
    <row r="75" spans="1:9" s="15" customFormat="1" x14ac:dyDescent="0.2">
      <c r="A75" s="60"/>
      <c r="B75" s="79"/>
      <c r="C75" s="60"/>
      <c r="D75" s="79"/>
      <c r="E75" s="80"/>
      <c r="F75" s="81">
        <f>SUM(H65:H73)</f>
        <v>0</v>
      </c>
      <c r="G75" s="63"/>
      <c r="H75" s="14"/>
      <c r="I75" s="14"/>
    </row>
    <row r="76" spans="1:9" s="15" customFormat="1" x14ac:dyDescent="0.2">
      <c r="A76" s="60"/>
      <c r="B76" s="79"/>
      <c r="C76" s="60"/>
      <c r="D76" s="79"/>
      <c r="E76" s="80"/>
      <c r="F76" s="80"/>
      <c r="G76" s="63"/>
      <c r="H76" s="14"/>
      <c r="I76" s="14"/>
    </row>
    <row r="77" spans="1:9" s="15" customFormat="1" x14ac:dyDescent="0.2">
      <c r="A77" s="84" t="s">
        <v>114</v>
      </c>
      <c r="B77" s="25"/>
      <c r="C77" s="25"/>
      <c r="D77" s="25"/>
      <c r="E77" s="25"/>
      <c r="F77" s="25"/>
      <c r="G77" s="82"/>
      <c r="H77" s="14"/>
      <c r="I77" s="14"/>
    </row>
    <row r="78" spans="1:9" s="15" customFormat="1" ht="21" x14ac:dyDescent="0.2">
      <c r="A78" s="56" t="s">
        <v>73</v>
      </c>
      <c r="B78" s="57" t="s">
        <v>74</v>
      </c>
      <c r="C78" s="57" t="s">
        <v>75</v>
      </c>
      <c r="D78" s="57" t="s">
        <v>76</v>
      </c>
      <c r="E78" s="58" t="s">
        <v>77</v>
      </c>
      <c r="F78" s="57" t="s">
        <v>78</v>
      </c>
      <c r="G78" s="59" t="s">
        <v>89</v>
      </c>
      <c r="H78" s="14"/>
      <c r="I78" s="14"/>
    </row>
    <row r="79" spans="1:9" s="15" customFormat="1" x14ac:dyDescent="0.2">
      <c r="A79" s="60"/>
      <c r="B79" s="60"/>
      <c r="C79" s="60"/>
      <c r="D79" s="60"/>
      <c r="E79" s="78"/>
      <c r="F79" s="62" t="s">
        <v>80</v>
      </c>
      <c r="G79" s="63"/>
      <c r="H79" s="14"/>
      <c r="I79" s="14"/>
    </row>
    <row r="80" spans="1:9" s="15" customFormat="1" x14ac:dyDescent="0.2">
      <c r="A80" s="85" t="s">
        <v>115</v>
      </c>
      <c r="B80" s="86">
        <v>5.62</v>
      </c>
      <c r="C80" s="66"/>
      <c r="D80" s="67">
        <f t="shared" ref="D80:D88" si="16">IF(AND(C80&lt;=10,C80&gt;=6),(B80),(0))</f>
        <v>0</v>
      </c>
      <c r="E80" s="68" t="str">
        <f t="shared" ref="E80:E88" si="17">IF(AND(C80&gt;=6,C80&lt;=10),"APROBADA",IF(AND(C80&gt;=0,C80&lt;6,C80&lt;&gt;""),"REPROBADA",""))</f>
        <v/>
      </c>
      <c r="F80" s="66"/>
      <c r="G80" s="83"/>
      <c r="H80" s="14">
        <f t="shared" ref="H80:H88" si="18">IF(OR(AND(E80&lt;&gt;"APROBADA",OR(F80="x",F80="X")),E80="REPROBADA"),B80,0)</f>
        <v>0</v>
      </c>
      <c r="I80" s="14">
        <f t="shared" ref="I80:I88" si="19">IF(E80="REPROBADA",B80,0)</f>
        <v>0</v>
      </c>
    </row>
    <row r="81" spans="1:9" s="15" customFormat="1" x14ac:dyDescent="0.2">
      <c r="A81" s="85" t="s">
        <v>116</v>
      </c>
      <c r="B81" s="86">
        <v>5.62</v>
      </c>
      <c r="C81" s="66"/>
      <c r="D81" s="67">
        <f t="shared" si="16"/>
        <v>0</v>
      </c>
      <c r="E81" s="68" t="str">
        <f t="shared" si="17"/>
        <v/>
      </c>
      <c r="F81" s="66"/>
      <c r="G81" s="83"/>
      <c r="H81" s="14">
        <f t="shared" si="18"/>
        <v>0</v>
      </c>
      <c r="I81" s="14">
        <f t="shared" si="19"/>
        <v>0</v>
      </c>
    </row>
    <row r="82" spans="1:9" s="15" customFormat="1" x14ac:dyDescent="0.2">
      <c r="A82" s="85" t="s">
        <v>117</v>
      </c>
      <c r="B82" s="86">
        <v>4.5</v>
      </c>
      <c r="C82" s="66"/>
      <c r="D82" s="67">
        <f t="shared" si="16"/>
        <v>0</v>
      </c>
      <c r="E82" s="68" t="str">
        <f t="shared" si="17"/>
        <v/>
      </c>
      <c r="F82" s="66"/>
      <c r="G82" s="83"/>
      <c r="H82" s="14">
        <f t="shared" si="18"/>
        <v>0</v>
      </c>
      <c r="I82" s="14">
        <f t="shared" si="19"/>
        <v>0</v>
      </c>
    </row>
    <row r="83" spans="1:9" s="15" customFormat="1" x14ac:dyDescent="0.2">
      <c r="A83" s="85" t="s">
        <v>16</v>
      </c>
      <c r="B83" s="86">
        <v>6.75</v>
      </c>
      <c r="C83" s="66"/>
      <c r="D83" s="67">
        <f t="shared" si="16"/>
        <v>0</v>
      </c>
      <c r="E83" s="68" t="str">
        <f t="shared" si="17"/>
        <v/>
      </c>
      <c r="F83" s="66"/>
      <c r="G83" s="83"/>
      <c r="H83" s="14">
        <f t="shared" si="18"/>
        <v>0</v>
      </c>
      <c r="I83" s="14">
        <f t="shared" si="19"/>
        <v>0</v>
      </c>
    </row>
    <row r="84" spans="1:9" s="15" customFormat="1" x14ac:dyDescent="0.2">
      <c r="A84" s="85" t="s">
        <v>118</v>
      </c>
      <c r="B84" s="89">
        <v>0</v>
      </c>
      <c r="C84" s="66"/>
      <c r="D84" s="74">
        <f t="shared" si="16"/>
        <v>0</v>
      </c>
      <c r="E84" s="68" t="str">
        <f t="shared" si="17"/>
        <v/>
      </c>
      <c r="F84" s="66"/>
      <c r="G84" s="83"/>
      <c r="H84" s="14">
        <f t="shared" si="18"/>
        <v>0</v>
      </c>
      <c r="I84" s="14">
        <f t="shared" si="19"/>
        <v>0</v>
      </c>
    </row>
    <row r="85" spans="1:9" s="15" customFormat="1" x14ac:dyDescent="0.2">
      <c r="A85" s="85" t="s">
        <v>119</v>
      </c>
      <c r="B85" s="86">
        <v>4.5</v>
      </c>
      <c r="C85" s="66"/>
      <c r="D85" s="67">
        <f t="shared" si="16"/>
        <v>0</v>
      </c>
      <c r="E85" s="68" t="str">
        <f t="shared" si="17"/>
        <v/>
      </c>
      <c r="F85" s="66"/>
      <c r="G85" s="83"/>
      <c r="H85" s="14">
        <f t="shared" si="18"/>
        <v>0</v>
      </c>
      <c r="I85" s="14">
        <f t="shared" si="19"/>
        <v>0</v>
      </c>
    </row>
    <row r="86" spans="1:9" s="15" customFormat="1" x14ac:dyDescent="0.2">
      <c r="A86" s="85" t="s">
        <v>120</v>
      </c>
      <c r="B86" s="86">
        <v>5.62</v>
      </c>
      <c r="C86" s="66"/>
      <c r="D86" s="67">
        <f t="shared" si="16"/>
        <v>0</v>
      </c>
      <c r="E86" s="68" t="str">
        <f t="shared" si="17"/>
        <v/>
      </c>
      <c r="F86" s="66"/>
      <c r="G86" s="83"/>
      <c r="H86" s="14">
        <f t="shared" si="18"/>
        <v>0</v>
      </c>
      <c r="I86" s="14">
        <f t="shared" si="19"/>
        <v>0</v>
      </c>
    </row>
    <row r="87" spans="1:9" s="15" customFormat="1" x14ac:dyDescent="0.2">
      <c r="A87" s="85" t="s">
        <v>121</v>
      </c>
      <c r="B87" s="86">
        <v>4.5</v>
      </c>
      <c r="C87" s="66"/>
      <c r="D87" s="67">
        <f t="shared" si="16"/>
        <v>0</v>
      </c>
      <c r="E87" s="68" t="str">
        <f t="shared" si="17"/>
        <v/>
      </c>
      <c r="F87" s="66"/>
      <c r="G87" s="83"/>
      <c r="H87" s="14">
        <f t="shared" si="18"/>
        <v>0</v>
      </c>
      <c r="I87" s="14">
        <f t="shared" si="19"/>
        <v>0</v>
      </c>
    </row>
    <row r="88" spans="1:9" s="15" customFormat="1" x14ac:dyDescent="0.2">
      <c r="A88" s="85" t="s">
        <v>122</v>
      </c>
      <c r="B88" s="86">
        <v>3.37</v>
      </c>
      <c r="C88" s="66"/>
      <c r="D88" s="67">
        <f t="shared" si="16"/>
        <v>0</v>
      </c>
      <c r="E88" s="68" t="str">
        <f t="shared" si="17"/>
        <v/>
      </c>
      <c r="F88" s="66"/>
      <c r="G88" s="83"/>
      <c r="H88" s="14">
        <f t="shared" si="18"/>
        <v>0</v>
      </c>
      <c r="I88" s="14">
        <f t="shared" si="19"/>
        <v>0</v>
      </c>
    </row>
    <row r="89" spans="1:9" s="15" customFormat="1" x14ac:dyDescent="0.2">
      <c r="A89" s="60"/>
      <c r="B89" s="87">
        <f>SUM(B80:B88)</f>
        <v>40.479999999999997</v>
      </c>
      <c r="C89" s="60"/>
      <c r="D89" s="88">
        <f>SUM(D80:D88)</f>
        <v>0</v>
      </c>
      <c r="E89" s="78"/>
      <c r="F89" s="62">
        <f>COUNTIF(H80:H88,"&lt;&gt;0")</f>
        <v>0</v>
      </c>
      <c r="G89" s="63"/>
      <c r="H89" s="14"/>
      <c r="I89" s="14"/>
    </row>
    <row r="90" spans="1:9" s="15" customFormat="1" x14ac:dyDescent="0.2">
      <c r="A90" s="60"/>
      <c r="B90" s="79"/>
      <c r="C90" s="60"/>
      <c r="D90" s="79"/>
      <c r="E90" s="80"/>
      <c r="F90" s="81">
        <f>SUM(H80:H88)</f>
        <v>0</v>
      </c>
      <c r="G90" s="63"/>
      <c r="H90" s="14"/>
      <c r="I90" s="14"/>
    </row>
    <row r="91" spans="1:9" s="15" customFormat="1" x14ac:dyDescent="0.2">
      <c r="A91" s="60"/>
      <c r="B91" s="79"/>
      <c r="C91" s="60"/>
      <c r="D91" s="79"/>
      <c r="E91" s="80"/>
      <c r="F91" s="80"/>
      <c r="G91" s="63"/>
      <c r="H91" s="14"/>
      <c r="I91" s="14"/>
    </row>
    <row r="92" spans="1:9" s="15" customFormat="1" x14ac:dyDescent="0.2">
      <c r="A92" s="84" t="s">
        <v>123</v>
      </c>
      <c r="B92" s="25"/>
      <c r="C92" s="25"/>
      <c r="D92" s="25"/>
      <c r="E92" s="25"/>
      <c r="F92" s="25"/>
      <c r="G92" s="82"/>
      <c r="H92" s="14"/>
      <c r="I92" s="14"/>
    </row>
    <row r="93" spans="1:9" s="15" customFormat="1" ht="21" x14ac:dyDescent="0.2">
      <c r="A93" s="56" t="s">
        <v>73</v>
      </c>
      <c r="B93" s="57" t="s">
        <v>74</v>
      </c>
      <c r="C93" s="57" t="s">
        <v>75</v>
      </c>
      <c r="D93" s="57" t="s">
        <v>76</v>
      </c>
      <c r="E93" s="58" t="s">
        <v>77</v>
      </c>
      <c r="F93" s="57" t="s">
        <v>78</v>
      </c>
      <c r="G93" s="59" t="s">
        <v>89</v>
      </c>
      <c r="H93" s="14"/>
      <c r="I93" s="14"/>
    </row>
    <row r="94" spans="1:9" s="15" customFormat="1" x14ac:dyDescent="0.2">
      <c r="A94" s="60"/>
      <c r="B94" s="60"/>
      <c r="C94" s="60"/>
      <c r="D94" s="60"/>
      <c r="E94" s="78"/>
      <c r="F94" s="62" t="s">
        <v>80</v>
      </c>
      <c r="G94" s="63"/>
      <c r="H94" s="14"/>
      <c r="I94" s="14"/>
    </row>
    <row r="95" spans="1:9" s="15" customFormat="1" x14ac:dyDescent="0.2">
      <c r="A95" s="85" t="s">
        <v>124</v>
      </c>
      <c r="B95" s="86">
        <v>5.62</v>
      </c>
      <c r="C95" s="66"/>
      <c r="D95" s="67">
        <f t="shared" ref="D95:D103" si="20">IF(AND(C95&lt;=10,C95&gt;=6),(B95),(0))</f>
        <v>0</v>
      </c>
      <c r="E95" s="68" t="str">
        <f t="shared" ref="E95:E104" si="21">IF(AND(C95&gt;=6,C95&lt;=10),"APROBADA",IF(AND(C95&gt;=0,C95&lt;6,C95&lt;&gt;""),"REPROBADA",""))</f>
        <v/>
      </c>
      <c r="F95" s="66"/>
      <c r="G95" s="83"/>
      <c r="H95" s="14">
        <f t="shared" ref="H95:H103" si="22">IF(OR(AND(E95&lt;&gt;"APROBADA",OR(F95="x",F95="X")),E95="REPROBADA"),B95,0)</f>
        <v>0</v>
      </c>
      <c r="I95" s="14">
        <f t="shared" ref="I95:I103" si="23">IF(E95="REPROBADA",B95,0)</f>
        <v>0</v>
      </c>
    </row>
    <row r="96" spans="1:9" s="15" customFormat="1" x14ac:dyDescent="0.2">
      <c r="A96" s="85" t="s">
        <v>125</v>
      </c>
      <c r="B96" s="86">
        <v>5.62</v>
      </c>
      <c r="C96" s="66"/>
      <c r="D96" s="67">
        <f t="shared" si="20"/>
        <v>0</v>
      </c>
      <c r="E96" s="68" t="str">
        <f t="shared" si="21"/>
        <v/>
      </c>
      <c r="F96" s="66"/>
      <c r="G96" s="83"/>
      <c r="H96" s="14">
        <f t="shared" si="22"/>
        <v>0</v>
      </c>
      <c r="I96" s="14">
        <f t="shared" si="23"/>
        <v>0</v>
      </c>
    </row>
    <row r="97" spans="1:9" s="15" customFormat="1" x14ac:dyDescent="0.2">
      <c r="A97" s="85" t="s">
        <v>126</v>
      </c>
      <c r="B97" s="86">
        <v>4.5</v>
      </c>
      <c r="C97" s="66"/>
      <c r="D97" s="67">
        <f t="shared" si="20"/>
        <v>0</v>
      </c>
      <c r="E97" s="68" t="str">
        <f t="shared" si="21"/>
        <v/>
      </c>
      <c r="F97" s="66"/>
      <c r="G97" s="83"/>
      <c r="H97" s="14">
        <f t="shared" si="22"/>
        <v>0</v>
      </c>
      <c r="I97" s="14">
        <f t="shared" si="23"/>
        <v>0</v>
      </c>
    </row>
    <row r="98" spans="1:9" s="15" customFormat="1" x14ac:dyDescent="0.2">
      <c r="A98" s="85" t="s">
        <v>17</v>
      </c>
      <c r="B98" s="86">
        <v>6.75</v>
      </c>
      <c r="C98" s="66"/>
      <c r="D98" s="67">
        <f t="shared" si="20"/>
        <v>0</v>
      </c>
      <c r="E98" s="68" t="str">
        <f t="shared" si="21"/>
        <v/>
      </c>
      <c r="F98" s="66"/>
      <c r="G98" s="83"/>
      <c r="H98" s="14">
        <f t="shared" si="22"/>
        <v>0</v>
      </c>
      <c r="I98" s="14">
        <f t="shared" si="23"/>
        <v>0</v>
      </c>
    </row>
    <row r="99" spans="1:9" s="15" customFormat="1" x14ac:dyDescent="0.2">
      <c r="A99" s="85" t="s">
        <v>127</v>
      </c>
      <c r="B99" s="89">
        <v>0</v>
      </c>
      <c r="C99" s="66"/>
      <c r="D99" s="74">
        <f t="shared" si="20"/>
        <v>0</v>
      </c>
      <c r="E99" s="68" t="str">
        <f t="shared" si="21"/>
        <v/>
      </c>
      <c r="F99" s="66"/>
      <c r="G99" s="83"/>
      <c r="H99" s="14">
        <f t="shared" si="22"/>
        <v>0</v>
      </c>
      <c r="I99" s="14">
        <f t="shared" si="23"/>
        <v>0</v>
      </c>
    </row>
    <row r="100" spans="1:9" s="15" customFormat="1" x14ac:dyDescent="0.2">
      <c r="A100" s="85" t="s">
        <v>128</v>
      </c>
      <c r="B100" s="86">
        <v>4.5</v>
      </c>
      <c r="C100" s="66"/>
      <c r="D100" s="67">
        <f t="shared" si="20"/>
        <v>0</v>
      </c>
      <c r="E100" s="68" t="str">
        <f t="shared" si="21"/>
        <v/>
      </c>
      <c r="F100" s="66"/>
      <c r="G100" s="83"/>
      <c r="H100" s="14">
        <f t="shared" si="22"/>
        <v>0</v>
      </c>
      <c r="I100" s="14">
        <f t="shared" si="23"/>
        <v>0</v>
      </c>
    </row>
    <row r="101" spans="1:9" s="15" customFormat="1" x14ac:dyDescent="0.2">
      <c r="A101" s="85" t="s">
        <v>129</v>
      </c>
      <c r="B101" s="86">
        <v>4.5</v>
      </c>
      <c r="C101" s="66"/>
      <c r="D101" s="67">
        <f t="shared" si="20"/>
        <v>0</v>
      </c>
      <c r="E101" s="68" t="str">
        <f t="shared" si="21"/>
        <v/>
      </c>
      <c r="F101" s="66"/>
      <c r="G101" s="83"/>
      <c r="H101" s="14">
        <f>IF(OR(AND(E101&lt;&gt;"APROBADA",OR(F101="x",F101="X")),E101="REPROBADA"),B101,0)</f>
        <v>0</v>
      </c>
      <c r="I101" s="14">
        <f t="shared" si="23"/>
        <v>0</v>
      </c>
    </row>
    <row r="102" spans="1:9" s="15" customFormat="1" x14ac:dyDescent="0.2">
      <c r="A102" s="85" t="s">
        <v>0</v>
      </c>
      <c r="B102" s="86">
        <v>4.5</v>
      </c>
      <c r="C102" s="66"/>
      <c r="D102" s="67">
        <f t="shared" si="20"/>
        <v>0</v>
      </c>
      <c r="E102" s="68" t="str">
        <f t="shared" si="21"/>
        <v/>
      </c>
      <c r="F102" s="66"/>
      <c r="G102" s="83"/>
      <c r="H102" s="14">
        <f t="shared" si="22"/>
        <v>0</v>
      </c>
      <c r="I102" s="14">
        <f t="shared" si="23"/>
        <v>0</v>
      </c>
    </row>
    <row r="103" spans="1:9" s="15" customFormat="1" x14ac:dyDescent="0.2">
      <c r="A103" s="85" t="s">
        <v>130</v>
      </c>
      <c r="B103" s="86">
        <v>5.62</v>
      </c>
      <c r="C103" s="66"/>
      <c r="D103" s="67">
        <f t="shared" si="20"/>
        <v>0</v>
      </c>
      <c r="E103" s="68" t="str">
        <f t="shared" si="21"/>
        <v/>
      </c>
      <c r="F103" s="66"/>
      <c r="G103" s="83"/>
      <c r="H103" s="14">
        <f t="shared" si="22"/>
        <v>0</v>
      </c>
      <c r="I103" s="14">
        <f t="shared" si="23"/>
        <v>0</v>
      </c>
    </row>
    <row r="104" spans="1:9" s="15" customFormat="1" x14ac:dyDescent="0.2">
      <c r="A104" s="25"/>
      <c r="B104" s="87">
        <f>SUM(B95:B103)</f>
        <v>41.61</v>
      </c>
      <c r="C104" s="60"/>
      <c r="D104" s="88">
        <f>SUM(D95:D103)</f>
        <v>0</v>
      </c>
      <c r="E104" s="78" t="str">
        <f t="shared" si="21"/>
        <v/>
      </c>
      <c r="F104" s="62">
        <f>COUNTIF(H95:H103,"&lt;&gt;0")</f>
        <v>0</v>
      </c>
      <c r="G104" s="63"/>
      <c r="H104" s="14"/>
      <c r="I104" s="14"/>
    </row>
    <row r="105" spans="1:9" s="15" customFormat="1" x14ac:dyDescent="0.2">
      <c r="A105" s="25"/>
      <c r="B105" s="25"/>
      <c r="C105" s="25"/>
      <c r="D105" s="25"/>
      <c r="E105" s="25"/>
      <c r="F105" s="81">
        <f>SUM(H95:H103)</f>
        <v>0</v>
      </c>
      <c r="G105" s="82"/>
      <c r="H105" s="14"/>
      <c r="I105" s="14"/>
    </row>
    <row r="106" spans="1:9" s="15" customFormat="1" ht="18" x14ac:dyDescent="0.25">
      <c r="A106" s="90" t="s">
        <v>131</v>
      </c>
      <c r="B106" s="25"/>
      <c r="C106" s="25"/>
      <c r="D106" s="25"/>
      <c r="E106" s="25"/>
      <c r="F106" s="25"/>
      <c r="G106" s="14"/>
      <c r="H106" s="14"/>
      <c r="I106" s="14"/>
    </row>
    <row r="107" spans="1:9" s="15" customFormat="1" x14ac:dyDescent="0.2">
      <c r="A107" s="25"/>
      <c r="B107" s="25"/>
      <c r="C107" s="25"/>
      <c r="D107" s="25"/>
      <c r="E107" s="25"/>
      <c r="F107" s="25"/>
      <c r="G107" s="14"/>
      <c r="H107" s="14"/>
      <c r="I107" s="14"/>
    </row>
    <row r="108" spans="1:9" s="15" customFormat="1" x14ac:dyDescent="0.2">
      <c r="A108" s="132" t="s">
        <v>132</v>
      </c>
      <c r="B108" s="133" t="s">
        <v>133</v>
      </c>
      <c r="C108" s="134"/>
      <c r="D108" s="133" t="s">
        <v>134</v>
      </c>
      <c r="E108" s="134"/>
      <c r="F108" s="91" t="s">
        <v>135</v>
      </c>
      <c r="G108" s="14"/>
      <c r="H108" s="14"/>
      <c r="I108" s="14"/>
    </row>
    <row r="109" spans="1:9" s="15" customFormat="1" x14ac:dyDescent="0.2">
      <c r="A109" s="132"/>
      <c r="B109" s="135">
        <f>COUNTIF(E20:E103,"APROBADA")</f>
        <v>0</v>
      </c>
      <c r="C109" s="136"/>
      <c r="D109" s="135">
        <f>COUNTIF(E20:E103,"REPROBADA")</f>
        <v>0</v>
      </c>
      <c r="E109" s="136"/>
      <c r="F109" s="92">
        <f>F105+F90+F75+F60+F45+F30</f>
        <v>0</v>
      </c>
      <c r="G109" s="14"/>
      <c r="H109" s="14"/>
      <c r="I109" s="14"/>
    </row>
    <row r="110" spans="1:9" s="15" customFormat="1" x14ac:dyDescent="0.2">
      <c r="A110" s="93"/>
      <c r="B110" s="94"/>
      <c r="C110" s="95"/>
      <c r="D110" s="94"/>
      <c r="E110" s="95"/>
      <c r="F110" s="25"/>
      <c r="G110" s="14"/>
      <c r="H110" s="14"/>
      <c r="I110" s="14"/>
    </row>
    <row r="111" spans="1:9" s="15" customFormat="1" ht="19.5" x14ac:dyDescent="0.2">
      <c r="A111" s="53"/>
      <c r="C111" s="96" t="s">
        <v>136</v>
      </c>
      <c r="D111" s="97">
        <f>IF(B109+D109&lt;&gt;0,AVERAGE(C20:C28,C35:C43,C49:C58,C65:C73,C80:C88,C95:C103),0)</f>
        <v>0</v>
      </c>
      <c r="E111" s="95"/>
      <c r="F111" s="25"/>
      <c r="G111" s="14"/>
      <c r="H111" s="14"/>
      <c r="I111" s="14"/>
    </row>
    <row r="112" spans="1:9" s="15" customFormat="1" x14ac:dyDescent="0.2">
      <c r="A112" s="93"/>
      <c r="B112" s="98"/>
      <c r="C112" s="96"/>
      <c r="D112" s="99"/>
      <c r="E112" s="100"/>
      <c r="F112" s="25"/>
      <c r="G112" s="14"/>
      <c r="H112" s="14"/>
      <c r="I112" s="14"/>
    </row>
    <row r="113" spans="1:6" s="15" customFormat="1" ht="19.5" x14ac:dyDescent="0.2">
      <c r="A113" s="53"/>
      <c r="C113" s="96" t="s">
        <v>137</v>
      </c>
      <c r="D113" s="101">
        <f>ROUNDUP(B12/E12,0)</f>
        <v>6</v>
      </c>
      <c r="E113" s="25"/>
      <c r="F113" s="25"/>
    </row>
    <row r="114" spans="1:6" s="15" customFormat="1" x14ac:dyDescent="0.2">
      <c r="A114" s="48"/>
      <c r="B114" s="25"/>
      <c r="C114" s="25"/>
      <c r="D114" s="25"/>
      <c r="E114" s="25"/>
      <c r="F114" s="25"/>
    </row>
    <row r="115" spans="1:6" s="15" customFormat="1" ht="19.5" x14ac:dyDescent="0.2">
      <c r="A115" s="53"/>
      <c r="B115" s="25"/>
      <c r="C115" s="102" t="str">
        <f>IF(A3="PROCEDE","Máximo de créditos faltantes para tener derecho a reinscribirse al siguiente periodo escolar:","")</f>
        <v/>
      </c>
      <c r="D115" s="103" t="str">
        <f>IF(A3="PROCEDE",IF((9-B8-1)&lt;=6,TRUNC((9-B8-1)*E12,0),TRUNC(B10,0)),"")</f>
        <v/>
      </c>
      <c r="E115" s="25"/>
      <c r="F115" s="25"/>
    </row>
    <row r="116" spans="1:6" s="15" customFormat="1" x14ac:dyDescent="0.2">
      <c r="A116" s="48"/>
      <c r="B116" s="25"/>
      <c r="C116" s="25"/>
      <c r="D116" s="25"/>
      <c r="E116" s="25"/>
      <c r="F116" s="25"/>
    </row>
    <row r="117" spans="1:6" s="15" customFormat="1" x14ac:dyDescent="0.2">
      <c r="A117" s="104" t="s">
        <v>138</v>
      </c>
      <c r="B117" s="25"/>
      <c r="C117" s="25"/>
      <c r="D117" s="25"/>
      <c r="E117" s="25"/>
      <c r="F117" s="25"/>
    </row>
    <row r="118" spans="1:6" s="15" customFormat="1" x14ac:dyDescent="0.2">
      <c r="A118" s="60"/>
      <c r="B118" s="25"/>
      <c r="C118" s="25"/>
      <c r="D118" s="25"/>
      <c r="E118" s="25"/>
      <c r="F118" s="25"/>
    </row>
    <row r="119" spans="1:6" s="15" customFormat="1" x14ac:dyDescent="0.2">
      <c r="A119" s="129" t="s">
        <v>139</v>
      </c>
      <c r="B119" s="129"/>
      <c r="C119" s="129"/>
      <c r="D119" s="129"/>
      <c r="E119" s="129"/>
      <c r="F119" s="129"/>
    </row>
    <row r="120" spans="1:6" s="15" customFormat="1" x14ac:dyDescent="0.2">
      <c r="A120" s="129" t="s">
        <v>140</v>
      </c>
      <c r="B120" s="129"/>
      <c r="C120" s="129"/>
      <c r="D120" s="129"/>
      <c r="E120" s="129"/>
      <c r="F120" s="129"/>
    </row>
    <row r="121" spans="1:6" s="15" customFormat="1" x14ac:dyDescent="0.2">
      <c r="A121" s="129" t="s">
        <v>141</v>
      </c>
      <c r="B121" s="129"/>
      <c r="C121" s="129"/>
      <c r="D121" s="129"/>
      <c r="E121" s="129"/>
      <c r="F121" s="129"/>
    </row>
    <row r="122" spans="1:6" s="15" customFormat="1" x14ac:dyDescent="0.2">
      <c r="A122" s="129" t="s">
        <v>147</v>
      </c>
      <c r="B122" s="129"/>
      <c r="C122" s="129"/>
      <c r="D122" s="129"/>
      <c r="E122" s="129"/>
      <c r="F122" s="129"/>
    </row>
    <row r="123" spans="1:6" s="15" customFormat="1" x14ac:dyDescent="0.2">
      <c r="A123" s="129" t="s">
        <v>142</v>
      </c>
      <c r="B123" s="129"/>
      <c r="C123" s="129"/>
      <c r="D123" s="129"/>
      <c r="E123" s="129"/>
      <c r="F123" s="129"/>
    </row>
    <row r="124" spans="1:6" s="15" customFormat="1" x14ac:dyDescent="0.2">
      <c r="A124" s="105" t="s">
        <v>143</v>
      </c>
      <c r="B124" s="25"/>
      <c r="C124" s="126" t="s">
        <v>144</v>
      </c>
      <c r="D124" s="127"/>
      <c r="E124" s="127"/>
      <c r="F124" s="25"/>
    </row>
    <row r="125" spans="1:6" s="15" customFormat="1" x14ac:dyDescent="0.2">
      <c r="A125" s="106" t="s">
        <v>145</v>
      </c>
      <c r="B125" s="25"/>
      <c r="C125" s="76"/>
      <c r="D125" s="76"/>
      <c r="E125" s="76"/>
      <c r="F125" s="25"/>
    </row>
    <row r="126" spans="1:6" s="15" customFormat="1" x14ac:dyDescent="0.2">
      <c r="A126" s="105"/>
      <c r="B126" s="25"/>
      <c r="C126" s="25"/>
      <c r="D126" s="25"/>
      <c r="E126" s="25"/>
      <c r="F126" s="25"/>
    </row>
    <row r="127" spans="1:6" s="15" customFormat="1" x14ac:dyDescent="0.2">
      <c r="A127" s="105"/>
      <c r="B127" s="25"/>
      <c r="C127" s="25"/>
      <c r="D127" s="25"/>
      <c r="E127" s="25"/>
      <c r="F127" s="25"/>
    </row>
    <row r="128" spans="1:6" s="15" customFormat="1" x14ac:dyDescent="0.2">
      <c r="A128" s="25"/>
      <c r="B128" s="25"/>
      <c r="C128" s="128" t="s">
        <v>146</v>
      </c>
      <c r="D128" s="128"/>
      <c r="E128" s="128"/>
      <c r="F128" s="25"/>
    </row>
    <row r="129" s="15" customFormat="1" x14ac:dyDescent="0.2"/>
    <row r="130" s="15" customFormat="1" x14ac:dyDescent="0.2"/>
  </sheetData>
  <mergeCells count="25">
    <mergeCell ref="B1:F1"/>
    <mergeCell ref="B2:C2"/>
    <mergeCell ref="A3:F3"/>
    <mergeCell ref="A4:F4"/>
    <mergeCell ref="C10:D10"/>
    <mergeCell ref="C11:D11"/>
    <mergeCell ref="C12:D12"/>
    <mergeCell ref="A14:B14"/>
    <mergeCell ref="C14:F14"/>
    <mergeCell ref="A15:F15"/>
    <mergeCell ref="A16:F16"/>
    <mergeCell ref="C17:D17"/>
    <mergeCell ref="E17:F17"/>
    <mergeCell ref="A108:A109"/>
    <mergeCell ref="B108:C108"/>
    <mergeCell ref="D108:E108"/>
    <mergeCell ref="B109:C109"/>
    <mergeCell ref="D109:E109"/>
    <mergeCell ref="C124:E124"/>
    <mergeCell ref="C128:E128"/>
    <mergeCell ref="A119:F119"/>
    <mergeCell ref="A120:F120"/>
    <mergeCell ref="A121:F121"/>
    <mergeCell ref="A122:F122"/>
    <mergeCell ref="A123:F123"/>
  </mergeCells>
  <conditionalFormatting sqref="A3:A5">
    <cfRule type="cellIs" dxfId="179" priority="3" operator="equal">
      <formula>"PROCEDE"</formula>
    </cfRule>
    <cfRule type="cellIs" dxfId="178" priority="4" operator="equal">
      <formula>"NO PROCEDE INSCRIPCIÓN"</formula>
    </cfRule>
  </conditionalFormatting>
  <conditionalFormatting sqref="E65:E73 E80:E88 E95:E103 E20:E28 E49:E58 E35:E43">
    <cfRule type="cellIs" dxfId="177" priority="2" operator="equal">
      <formula>"REPROBADA"</formula>
    </cfRule>
  </conditionalFormatting>
  <conditionalFormatting sqref="F9">
    <cfRule type="cellIs" dxfId="176" priority="1" operator="equal">
      <formula>1</formula>
    </cfRule>
  </conditionalFormatting>
  <pageMargins left="0.70866141732283472" right="0.70866141732283472" top="0.74803149606299213" bottom="0.74803149606299213" header="0.31496062992125984" footer="0.31496062992125984"/>
  <pageSetup scale="90" fitToHeight="0" orientation="portrait" r:id="rId1"/>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130"/>
  <sheetViews>
    <sheetView workbookViewId="0">
      <selection activeCell="F2" sqref="F2"/>
    </sheetView>
  </sheetViews>
  <sheetFormatPr baseColWidth="10" defaultColWidth="0" defaultRowHeight="12.75" customHeight="1" zeroHeight="1" x14ac:dyDescent="0.2"/>
  <cols>
    <col min="1" max="1" width="38.140625" style="25" customWidth="1"/>
    <col min="2" max="2" width="10.5703125" style="25" customWidth="1"/>
    <col min="3" max="3" width="15.140625" style="25" customWidth="1"/>
    <col min="4" max="4" width="12.28515625" style="25" customWidth="1"/>
    <col min="5" max="5" width="12.85546875" style="25" customWidth="1"/>
    <col min="6" max="6" width="12.7109375" style="25" customWidth="1"/>
    <col min="7" max="9" width="12.5703125" style="14" hidden="1" customWidth="1"/>
    <col min="10" max="10" width="2.5703125" style="14" hidden="1" customWidth="1"/>
    <col min="11" max="11" width="12.5703125" style="14" hidden="1" customWidth="1"/>
    <col min="12" max="16384" width="12.5703125" style="15" hidden="1"/>
  </cols>
  <sheetData>
    <row r="1" spans="1:12" ht="14.25" x14ac:dyDescent="0.2">
      <c r="A1" s="12" t="s">
        <v>52</v>
      </c>
      <c r="B1" s="142"/>
      <c r="C1" s="142"/>
      <c r="D1" s="142"/>
      <c r="E1" s="142"/>
      <c r="F1" s="142"/>
      <c r="G1" s="13"/>
      <c r="H1" s="13"/>
      <c r="I1" s="13"/>
      <c r="J1" s="13"/>
    </row>
    <row r="2" spans="1:12" ht="14.25" x14ac:dyDescent="0.2">
      <c r="A2" s="12" t="s">
        <v>53</v>
      </c>
      <c r="B2" s="143"/>
      <c r="C2" s="143"/>
      <c r="D2" s="16" t="s">
        <v>54</v>
      </c>
      <c r="E2" s="17" t="s">
        <v>148</v>
      </c>
      <c r="F2" s="17" t="s">
        <v>150</v>
      </c>
      <c r="G2" s="18"/>
      <c r="H2" s="18"/>
      <c r="I2" s="18"/>
      <c r="J2" s="19"/>
      <c r="L2" s="20"/>
    </row>
    <row r="3" spans="1:12" ht="15" x14ac:dyDescent="0.2">
      <c r="A3" s="144" t="str">
        <f>IF(B2&lt;&gt;"",IF(E6&gt;E12+1,"NO PROCEDE POR EXCEDER TIEMPO",IF(AND(D109=0,E8&lt;=E11),"PROCEDE",IF(AND(D109&lt;&gt;0,E8&lt;=E12+1),"PROCEDE","NO PROCEDE POR EXCEDER CARGA"))),"")</f>
        <v/>
      </c>
      <c r="B3" s="144"/>
      <c r="C3" s="144"/>
      <c r="D3" s="144"/>
      <c r="E3" s="144"/>
      <c r="F3" s="144"/>
    </row>
    <row r="4" spans="1:12" s="21" customFormat="1" ht="19.5" customHeight="1" x14ac:dyDescent="0.2">
      <c r="A4" s="145" t="str">
        <f>IF(A3="PROCEDE", IF(E9=0,"REINSCRIPCIÓN A UN NUMERO DE CRÉDITOS COMPRENDIDO ENTRE LA CARGA MÍNIMA Y LA MÁXIMA**",IF(F8&gt;E10,"INSCRIBIR NUEVAS UNIDADES DE APRENDIZAJE Y RECURSAR ADEUDOS NO RECURSADOS PREVIAMENTE (SUJETO A CUPO)**","RECURSAR ADEUDOS (NO RECURSADOS PREVIAMENTE) E INSCRIBIR NUEVAS UNIDADES DE APRENDIZAJE (SUJETO A CUPO)**")),IF(A3="NO PROCEDE POR EXCEDER CARGA",IF(AND(E9&gt;E12,F8&lt;=0),"PROCEDE RECURSAR ADEUDOS (NO RECURSADOS PREVIAMENTE) HASTA LA CARGA MEDIA Y PRESENTAR ETS AL FINALIZAR EL PERIODO**",""),""))</f>
        <v/>
      </c>
      <c r="B4" s="145"/>
      <c r="C4" s="145"/>
      <c r="D4" s="145"/>
      <c r="E4" s="145"/>
      <c r="F4" s="145"/>
      <c r="G4" s="19"/>
      <c r="H4" s="19"/>
      <c r="I4" s="19"/>
      <c r="J4" s="19"/>
      <c r="K4" s="19"/>
    </row>
    <row r="5" spans="1:12" s="21" customFormat="1" ht="3" customHeight="1" thickBot="1" x14ac:dyDescent="0.25">
      <c r="A5" s="114"/>
      <c r="B5" s="114"/>
      <c r="C5" s="114"/>
      <c r="D5" s="114"/>
      <c r="E5" s="114"/>
      <c r="F5" s="114"/>
      <c r="G5" s="19"/>
      <c r="H5" s="19"/>
      <c r="I5" s="19"/>
      <c r="J5" s="19"/>
      <c r="K5" s="19"/>
    </row>
    <row r="6" spans="1:12" ht="35.25" customHeight="1" thickBot="1" x14ac:dyDescent="0.25">
      <c r="A6" s="23" t="s">
        <v>55</v>
      </c>
      <c r="B6" s="24">
        <f>TRUNC(B2/1000000)</f>
        <v>0</v>
      </c>
      <c r="D6" s="26" t="s">
        <v>56</v>
      </c>
      <c r="E6" s="27">
        <f>IF(B8=0,0,IF(B8&lt;9,(B12)/(9-B8),"EXCE-DIDO"))</f>
        <v>0</v>
      </c>
      <c r="F6" s="28"/>
      <c r="G6" s="29"/>
      <c r="H6" s="29"/>
      <c r="I6" s="29"/>
      <c r="J6" s="29"/>
    </row>
    <row r="7" spans="1:12" ht="5.25" customHeight="1" x14ac:dyDescent="0.2">
      <c r="A7" s="30"/>
      <c r="B7" s="31"/>
      <c r="C7" s="32"/>
      <c r="D7" s="32"/>
      <c r="E7" s="32"/>
      <c r="L7" s="20"/>
    </row>
    <row r="8" spans="1:12" ht="18" x14ac:dyDescent="0.25">
      <c r="A8" s="33" t="s">
        <v>57</v>
      </c>
      <c r="B8" s="34">
        <f>IF(AND(B6&lt;&gt;0,OR(F2="1",F2="2")),((E2*2)-(B6*2)+F2-1)-B9,0)</f>
        <v>0</v>
      </c>
      <c r="C8" s="35"/>
      <c r="D8" s="112" t="s">
        <v>58</v>
      </c>
      <c r="E8" s="37">
        <f>SUM(H20:H103)</f>
        <v>0</v>
      </c>
      <c r="F8" s="38">
        <f>E12-E9</f>
        <v>40.850333333333332</v>
      </c>
    </row>
    <row r="9" spans="1:12" x14ac:dyDescent="0.2">
      <c r="A9" s="39" t="s">
        <v>59</v>
      </c>
      <c r="B9" s="40"/>
      <c r="C9" s="35"/>
      <c r="D9" s="112" t="s">
        <v>60</v>
      </c>
      <c r="E9" s="41">
        <f>SUM(I20:I103)</f>
        <v>0</v>
      </c>
      <c r="F9" s="42" t="str">
        <f>IF(E9&lt;E6,1,"")</f>
        <v/>
      </c>
    </row>
    <row r="10" spans="1:12" x14ac:dyDescent="0.2">
      <c r="A10" s="112" t="s">
        <v>61</v>
      </c>
      <c r="B10" s="43">
        <f>SUM(B29,B44,B60,B75,B90,B105)</f>
        <v>245.10199999999998</v>
      </c>
      <c r="C10" s="132" t="s">
        <v>62</v>
      </c>
      <c r="D10" s="132"/>
      <c r="E10" s="44">
        <v>27.23</v>
      </c>
      <c r="L10" s="20"/>
    </row>
    <row r="11" spans="1:12" x14ac:dyDescent="0.2">
      <c r="A11" s="112" t="s">
        <v>63</v>
      </c>
      <c r="B11" s="43">
        <f>SUM(D29,D44,D59,D74,D89,D105)</f>
        <v>0</v>
      </c>
      <c r="C11" s="132" t="s">
        <v>64</v>
      </c>
      <c r="D11" s="132"/>
      <c r="E11" s="44">
        <v>81.7</v>
      </c>
    </row>
    <row r="12" spans="1:12" x14ac:dyDescent="0.2">
      <c r="A12" s="112" t="s">
        <v>65</v>
      </c>
      <c r="B12" s="45">
        <f>B10-B11</f>
        <v>245.10199999999998</v>
      </c>
      <c r="C12" s="132" t="s">
        <v>66</v>
      </c>
      <c r="D12" s="132"/>
      <c r="E12" s="46">
        <f>(B10)/(6)</f>
        <v>40.850333333333332</v>
      </c>
      <c r="F12" s="47"/>
    </row>
    <row r="13" spans="1:12" s="53" customFormat="1" ht="13.5" customHeight="1" x14ac:dyDescent="0.2">
      <c r="A13" s="48"/>
      <c r="B13" s="49"/>
      <c r="C13" s="50"/>
      <c r="D13" s="39" t="s">
        <v>67</v>
      </c>
      <c r="E13" s="51"/>
      <c r="F13" s="51"/>
      <c r="G13" s="52"/>
      <c r="H13" s="52"/>
      <c r="I13" s="52"/>
      <c r="J13" s="52"/>
      <c r="K13" s="52"/>
    </row>
    <row r="14" spans="1:12" ht="18" customHeight="1" x14ac:dyDescent="0.2">
      <c r="A14" s="137" t="str">
        <f>IF(E6&lt;=E12,IF(E8&lt;E6,"LA CARGA ACADÉMICA DEL PERIODO ESCOLAR DEBE SER MAYOR AL COCIENTE DEL ART. 52",""),"")</f>
        <v/>
      </c>
      <c r="B14" s="137"/>
      <c r="C14" s="138" t="str">
        <f>IF(A3="PROCEDE",IF(E8&lt;E10,"LA CARGA ACADÉMICA DEBE SER SUPERIOR A LA CARGA MÍNIMA",IF(AND(D109=0,E8&gt;E11),"LA CARGA ACADÉMICA DEBE SER INFERIOR A LA CARGA MÁXIMA",IF(AND(D109&lt;&gt;0,E8&gt;E12+1),"LA CARGA ACADÉMICA DEBE SER INFERIOR A LA MEDIA",""))),"")</f>
        <v/>
      </c>
      <c r="D14" s="138"/>
      <c r="E14" s="138"/>
      <c r="F14" s="138"/>
    </row>
    <row r="15" spans="1:12" x14ac:dyDescent="0.2">
      <c r="A15" s="139" t="s">
        <v>68</v>
      </c>
      <c r="B15" s="140"/>
      <c r="C15" s="140"/>
      <c r="D15" s="140"/>
      <c r="E15" s="140"/>
      <c r="F15" s="141"/>
      <c r="G15" s="54"/>
      <c r="H15" s="54"/>
      <c r="I15" s="54"/>
      <c r="J15" s="54"/>
    </row>
    <row r="16" spans="1:12" ht="63.75" customHeight="1" x14ac:dyDescent="0.2">
      <c r="A16" s="130" t="s">
        <v>69</v>
      </c>
      <c r="B16" s="130"/>
      <c r="C16" s="130"/>
      <c r="D16" s="130"/>
      <c r="E16" s="130"/>
      <c r="F16" s="130"/>
      <c r="G16" s="55"/>
      <c r="H16" s="55"/>
      <c r="I16" s="55"/>
      <c r="J16" s="55"/>
    </row>
    <row r="17" spans="1:11" x14ac:dyDescent="0.2">
      <c r="A17" s="25" t="s">
        <v>70</v>
      </c>
      <c r="C17" s="131" t="s">
        <v>71</v>
      </c>
      <c r="D17" s="131"/>
      <c r="E17" s="131" t="s">
        <v>72</v>
      </c>
      <c r="F17" s="131"/>
    </row>
    <row r="18" spans="1:11" ht="21" x14ac:dyDescent="0.2">
      <c r="A18" s="56" t="s">
        <v>73</v>
      </c>
      <c r="B18" s="57" t="s">
        <v>74</v>
      </c>
      <c r="C18" s="57" t="s">
        <v>75</v>
      </c>
      <c r="D18" s="57" t="s">
        <v>76</v>
      </c>
      <c r="E18" s="58" t="s">
        <v>77</v>
      </c>
      <c r="F18" s="57" t="s">
        <v>78</v>
      </c>
      <c r="G18" s="59" t="s">
        <v>79</v>
      </c>
      <c r="K18" s="59"/>
    </row>
    <row r="19" spans="1:11" x14ac:dyDescent="0.2">
      <c r="A19" s="60"/>
      <c r="B19" s="60"/>
      <c r="C19" s="60"/>
      <c r="D19" s="60"/>
      <c r="E19" s="61"/>
      <c r="F19" s="62" t="s">
        <v>80</v>
      </c>
      <c r="G19" s="63"/>
      <c r="K19" s="63"/>
    </row>
    <row r="20" spans="1:11" x14ac:dyDescent="0.2">
      <c r="A20" s="64" t="s">
        <v>81</v>
      </c>
      <c r="B20" s="65">
        <v>5.62</v>
      </c>
      <c r="C20" s="66"/>
      <c r="D20" s="67">
        <f>IF(AND(C20&lt;=10,C20&gt;=6),(B20),(0))</f>
        <v>0</v>
      </c>
      <c r="E20" s="68" t="str">
        <f>IF(AND(C20&gt;=6,C20&lt;=10),"APROBADA",IF(AND(C20&gt;=0,C20&lt;6,C20&lt;&gt;""),"REPROBADA",""))</f>
        <v/>
      </c>
      <c r="F20" s="69"/>
      <c r="G20" s="70"/>
      <c r="H20" s="14">
        <f>IF(OR(AND(E20&lt;&gt;"APROBADA",OR(F20="x",F20="X")),E20="REPROBADA"),B20,0)</f>
        <v>0</v>
      </c>
      <c r="I20" s="14">
        <f t="shared" ref="I20:I28" si="0">IF(E20="REPROBADA",B20,0)</f>
        <v>0</v>
      </c>
      <c r="K20" s="63"/>
    </row>
    <row r="21" spans="1:11" x14ac:dyDescent="0.2">
      <c r="A21" s="64" t="s">
        <v>82</v>
      </c>
      <c r="B21" s="65">
        <v>4.5</v>
      </c>
      <c r="C21" s="66"/>
      <c r="D21" s="67">
        <f t="shared" ref="D21:D28" si="1">IF(AND(C21&lt;=10,C21&gt;=6),(B21),(0))</f>
        <v>0</v>
      </c>
      <c r="E21" s="68" t="str">
        <f t="shared" ref="E21:E29" si="2">IF(AND(C21&gt;=6,C21&lt;=10),"APROBADA",IF(AND(C21&gt;=0,C21&lt;6,C21&lt;&gt;""),"REPROBADA",""))</f>
        <v/>
      </c>
      <c r="F21" s="69"/>
      <c r="G21" s="70"/>
      <c r="H21" s="14">
        <f t="shared" ref="H21:H28" si="3">IF(OR(AND(E21&lt;&gt;"APROBADA",OR(F21="x",F21="X")),E21="REPROBADA"),B21,0)</f>
        <v>0</v>
      </c>
      <c r="I21" s="14">
        <f t="shared" si="0"/>
        <v>0</v>
      </c>
      <c r="K21" s="63"/>
    </row>
    <row r="22" spans="1:11" x14ac:dyDescent="0.2">
      <c r="A22" s="64" t="s">
        <v>9</v>
      </c>
      <c r="B22" s="65">
        <v>4.5</v>
      </c>
      <c r="C22" s="66"/>
      <c r="D22" s="67">
        <f t="shared" si="1"/>
        <v>0</v>
      </c>
      <c r="E22" s="68" t="str">
        <f t="shared" si="2"/>
        <v/>
      </c>
      <c r="F22" s="71"/>
      <c r="G22" s="70"/>
      <c r="H22" s="14">
        <f t="shared" si="3"/>
        <v>0</v>
      </c>
      <c r="I22" s="14">
        <f t="shared" si="0"/>
        <v>0</v>
      </c>
      <c r="K22" s="72"/>
    </row>
    <row r="23" spans="1:11" x14ac:dyDescent="0.2">
      <c r="A23" s="64" t="s">
        <v>83</v>
      </c>
      <c r="B23" s="65">
        <v>5.62</v>
      </c>
      <c r="C23" s="66"/>
      <c r="D23" s="67">
        <f t="shared" si="1"/>
        <v>0</v>
      </c>
      <c r="E23" s="68" t="str">
        <f t="shared" si="2"/>
        <v/>
      </c>
      <c r="F23" s="69"/>
      <c r="G23" s="70"/>
      <c r="H23" s="14">
        <f t="shared" si="3"/>
        <v>0</v>
      </c>
      <c r="I23" s="14">
        <f t="shared" si="0"/>
        <v>0</v>
      </c>
      <c r="K23" s="63"/>
    </row>
    <row r="24" spans="1:11" x14ac:dyDescent="0.2">
      <c r="A24" s="64" t="s">
        <v>84</v>
      </c>
      <c r="B24" s="65">
        <v>3.37</v>
      </c>
      <c r="C24" s="66"/>
      <c r="D24" s="67">
        <f t="shared" si="1"/>
        <v>0</v>
      </c>
      <c r="E24" s="68" t="str">
        <f t="shared" si="2"/>
        <v/>
      </c>
      <c r="F24" s="69"/>
      <c r="G24" s="70"/>
      <c r="H24" s="14">
        <f t="shared" si="3"/>
        <v>0</v>
      </c>
      <c r="I24" s="14">
        <f t="shared" si="0"/>
        <v>0</v>
      </c>
      <c r="K24" s="63"/>
    </row>
    <row r="25" spans="1:11" x14ac:dyDescent="0.2">
      <c r="A25" s="64" t="s">
        <v>10</v>
      </c>
      <c r="B25" s="65">
        <v>3.37</v>
      </c>
      <c r="C25" s="66"/>
      <c r="D25" s="67">
        <f t="shared" si="1"/>
        <v>0</v>
      </c>
      <c r="E25" s="68" t="str">
        <f t="shared" si="2"/>
        <v/>
      </c>
      <c r="F25" s="69"/>
      <c r="G25" s="70"/>
      <c r="H25" s="14">
        <f t="shared" si="3"/>
        <v>0</v>
      </c>
      <c r="I25" s="14">
        <f t="shared" si="0"/>
        <v>0</v>
      </c>
      <c r="K25" s="63"/>
    </row>
    <row r="26" spans="1:11" x14ac:dyDescent="0.2">
      <c r="A26" s="64" t="s">
        <v>85</v>
      </c>
      <c r="B26" s="73">
        <v>1E-3</v>
      </c>
      <c r="C26" s="66"/>
      <c r="D26" s="74">
        <f t="shared" si="1"/>
        <v>0</v>
      </c>
      <c r="E26" s="68" t="str">
        <f t="shared" si="2"/>
        <v/>
      </c>
      <c r="F26" s="69"/>
      <c r="G26" s="70"/>
      <c r="H26" s="14">
        <f t="shared" si="3"/>
        <v>0</v>
      </c>
      <c r="I26" s="14">
        <f t="shared" si="0"/>
        <v>0</v>
      </c>
      <c r="K26" s="63"/>
    </row>
    <row r="27" spans="1:11" x14ac:dyDescent="0.2">
      <c r="A27" s="64" t="s">
        <v>86</v>
      </c>
      <c r="B27" s="65">
        <v>4.5</v>
      </c>
      <c r="C27" s="66"/>
      <c r="D27" s="67">
        <f t="shared" si="1"/>
        <v>0</v>
      </c>
      <c r="E27" s="68" t="str">
        <f t="shared" si="2"/>
        <v/>
      </c>
      <c r="F27" s="69"/>
      <c r="G27" s="70"/>
      <c r="H27" s="14">
        <f t="shared" si="3"/>
        <v>0</v>
      </c>
      <c r="I27" s="14">
        <f t="shared" si="0"/>
        <v>0</v>
      </c>
      <c r="K27" s="63"/>
    </row>
    <row r="28" spans="1:11" x14ac:dyDescent="0.2">
      <c r="A28" s="64" t="s">
        <v>87</v>
      </c>
      <c r="B28" s="65">
        <v>3.37</v>
      </c>
      <c r="C28" s="66"/>
      <c r="D28" s="67">
        <f t="shared" si="1"/>
        <v>0</v>
      </c>
      <c r="E28" s="68" t="str">
        <f t="shared" si="2"/>
        <v/>
      </c>
      <c r="F28" s="69"/>
      <c r="G28" s="70"/>
      <c r="H28" s="14">
        <f t="shared" si="3"/>
        <v>0</v>
      </c>
      <c r="I28" s="14">
        <f t="shared" si="0"/>
        <v>0</v>
      </c>
      <c r="K28" s="63"/>
    </row>
    <row r="29" spans="1:11" x14ac:dyDescent="0.2">
      <c r="A29" s="60"/>
      <c r="B29" s="75">
        <f>SUM(B20:B28)</f>
        <v>34.851000000000006</v>
      </c>
      <c r="C29" s="109"/>
      <c r="D29" s="77">
        <f>SUM(D20:D28)</f>
        <v>0</v>
      </c>
      <c r="E29" s="78" t="str">
        <f t="shared" si="2"/>
        <v/>
      </c>
      <c r="F29" s="62">
        <f>COUNTIF(H20:H28,"&lt;&gt;0")</f>
        <v>0</v>
      </c>
      <c r="G29" s="63"/>
      <c r="K29" s="63"/>
    </row>
    <row r="30" spans="1:11" x14ac:dyDescent="0.2">
      <c r="A30" s="60"/>
      <c r="B30" s="79"/>
      <c r="C30" s="109"/>
      <c r="D30" s="79"/>
      <c r="E30" s="80"/>
      <c r="F30" s="81">
        <f>SUM(H20:H28)</f>
        <v>0</v>
      </c>
      <c r="G30" s="63"/>
      <c r="K30" s="63"/>
    </row>
    <row r="31" spans="1:11" x14ac:dyDescent="0.2">
      <c r="A31" s="60"/>
      <c r="B31" s="79"/>
      <c r="C31" s="109"/>
      <c r="D31" s="79"/>
      <c r="E31" s="80"/>
      <c r="F31" s="61"/>
      <c r="G31" s="63"/>
    </row>
    <row r="32" spans="1:11" x14ac:dyDescent="0.2">
      <c r="A32" s="25" t="s">
        <v>88</v>
      </c>
      <c r="G32" s="82"/>
    </row>
    <row r="33" spans="1:9" s="15" customFormat="1" ht="21" x14ac:dyDescent="0.2">
      <c r="A33" s="56" t="s">
        <v>73</v>
      </c>
      <c r="B33" s="57" t="s">
        <v>74</v>
      </c>
      <c r="C33" s="57" t="s">
        <v>75</v>
      </c>
      <c r="D33" s="57" t="s">
        <v>76</v>
      </c>
      <c r="E33" s="58" t="s">
        <v>77</v>
      </c>
      <c r="F33" s="57" t="s">
        <v>78</v>
      </c>
      <c r="G33" s="59" t="s">
        <v>89</v>
      </c>
      <c r="H33" s="14"/>
      <c r="I33" s="14"/>
    </row>
    <row r="34" spans="1:9" s="15" customFormat="1" x14ac:dyDescent="0.2">
      <c r="A34" s="60"/>
      <c r="B34" s="60"/>
      <c r="C34" s="60"/>
      <c r="D34" s="60"/>
      <c r="E34" s="61"/>
      <c r="F34" s="62" t="s">
        <v>80</v>
      </c>
      <c r="G34" s="63"/>
      <c r="H34" s="14"/>
      <c r="I34" s="14"/>
    </row>
    <row r="35" spans="1:9" s="15" customFormat="1" x14ac:dyDescent="0.2">
      <c r="A35" s="64" t="s">
        <v>90</v>
      </c>
      <c r="B35" s="65">
        <v>5.62</v>
      </c>
      <c r="C35" s="66"/>
      <c r="D35" s="67">
        <f t="shared" ref="D35:D43" si="4">IF(AND(C35&lt;=10,C35&gt;=6),(B35),(0))</f>
        <v>0</v>
      </c>
      <c r="E35" s="68" t="str">
        <f t="shared" ref="E35:E43" si="5">IF(AND(C35&gt;=6,C35&lt;=10),"APROBADA",IF(AND(C35&gt;=0,C35&lt;6,C35&lt;&gt;""),"REPROBADA",""))</f>
        <v/>
      </c>
      <c r="F35" s="69"/>
      <c r="G35" s="83"/>
      <c r="H35" s="14">
        <f t="shared" ref="H35:H43" si="6">IF(OR(AND(E35&lt;&gt;"APROBADA",OR(F35="x",F35="X")),E35="REPROBADA"),B35,0)</f>
        <v>0</v>
      </c>
      <c r="I35" s="14">
        <f t="shared" ref="I35:I43" si="7">IF(E35="REPROBADA",B35,0)</f>
        <v>0</v>
      </c>
    </row>
    <row r="36" spans="1:9" s="15" customFormat="1" x14ac:dyDescent="0.2">
      <c r="A36" s="64" t="s">
        <v>91</v>
      </c>
      <c r="B36" s="65">
        <v>3.37</v>
      </c>
      <c r="C36" s="66"/>
      <c r="D36" s="67">
        <f t="shared" si="4"/>
        <v>0</v>
      </c>
      <c r="E36" s="68" t="str">
        <f t="shared" si="5"/>
        <v/>
      </c>
      <c r="F36" s="69"/>
      <c r="G36" s="83"/>
      <c r="H36" s="14">
        <f t="shared" si="6"/>
        <v>0</v>
      </c>
      <c r="I36" s="14">
        <f t="shared" si="7"/>
        <v>0</v>
      </c>
    </row>
    <row r="37" spans="1:9" s="15" customFormat="1" x14ac:dyDescent="0.2">
      <c r="A37" s="64" t="s">
        <v>11</v>
      </c>
      <c r="B37" s="65">
        <v>4.5</v>
      </c>
      <c r="C37" s="66"/>
      <c r="D37" s="67">
        <f t="shared" si="4"/>
        <v>0</v>
      </c>
      <c r="E37" s="68" t="str">
        <f t="shared" si="5"/>
        <v/>
      </c>
      <c r="F37" s="69"/>
      <c r="G37" s="83"/>
      <c r="H37" s="14">
        <f t="shared" si="6"/>
        <v>0</v>
      </c>
      <c r="I37" s="14">
        <f t="shared" si="7"/>
        <v>0</v>
      </c>
    </row>
    <row r="38" spans="1:9" s="15" customFormat="1" x14ac:dyDescent="0.2">
      <c r="A38" s="64" t="s">
        <v>92</v>
      </c>
      <c r="B38" s="65">
        <v>5.62</v>
      </c>
      <c r="C38" s="66"/>
      <c r="D38" s="67">
        <f t="shared" si="4"/>
        <v>0</v>
      </c>
      <c r="E38" s="68" t="str">
        <f t="shared" si="5"/>
        <v/>
      </c>
      <c r="F38" s="69"/>
      <c r="G38" s="83"/>
      <c r="H38" s="14">
        <f t="shared" si="6"/>
        <v>0</v>
      </c>
      <c r="I38" s="14">
        <f t="shared" si="7"/>
        <v>0</v>
      </c>
    </row>
    <row r="39" spans="1:9" s="15" customFormat="1" x14ac:dyDescent="0.2">
      <c r="A39" s="64" t="s">
        <v>12</v>
      </c>
      <c r="B39" s="65">
        <v>4.5</v>
      </c>
      <c r="C39" s="66"/>
      <c r="D39" s="67">
        <f t="shared" si="4"/>
        <v>0</v>
      </c>
      <c r="E39" s="68" t="str">
        <f t="shared" si="5"/>
        <v/>
      </c>
      <c r="F39" s="69"/>
      <c r="G39" s="83"/>
      <c r="H39" s="14">
        <f t="shared" si="6"/>
        <v>0</v>
      </c>
      <c r="I39" s="14">
        <f t="shared" si="7"/>
        <v>0</v>
      </c>
    </row>
    <row r="40" spans="1:9" s="15" customFormat="1" x14ac:dyDescent="0.2">
      <c r="A40" s="64" t="s">
        <v>13</v>
      </c>
      <c r="B40" s="65">
        <v>5.62</v>
      </c>
      <c r="C40" s="66"/>
      <c r="D40" s="67">
        <f t="shared" si="4"/>
        <v>0</v>
      </c>
      <c r="E40" s="68" t="str">
        <f t="shared" si="5"/>
        <v/>
      </c>
      <c r="F40" s="69"/>
      <c r="G40" s="83"/>
      <c r="H40" s="14">
        <f t="shared" si="6"/>
        <v>0</v>
      </c>
      <c r="I40" s="14">
        <f t="shared" si="7"/>
        <v>0</v>
      </c>
    </row>
    <row r="41" spans="1:9" s="15" customFormat="1" x14ac:dyDescent="0.2">
      <c r="A41" s="64" t="s">
        <v>93</v>
      </c>
      <c r="B41" s="65">
        <v>3.37</v>
      </c>
      <c r="C41" s="66"/>
      <c r="D41" s="67">
        <f t="shared" si="4"/>
        <v>0</v>
      </c>
      <c r="E41" s="68" t="str">
        <f t="shared" si="5"/>
        <v/>
      </c>
      <c r="F41" s="69"/>
      <c r="G41" s="83"/>
      <c r="H41" s="14">
        <f t="shared" si="6"/>
        <v>0</v>
      </c>
      <c r="I41" s="14">
        <f t="shared" si="7"/>
        <v>0</v>
      </c>
    </row>
    <row r="42" spans="1:9" s="15" customFormat="1" x14ac:dyDescent="0.2">
      <c r="A42" s="64" t="s">
        <v>94</v>
      </c>
      <c r="B42" s="73">
        <v>1E-3</v>
      </c>
      <c r="C42" s="66"/>
      <c r="D42" s="74">
        <f t="shared" si="4"/>
        <v>0</v>
      </c>
      <c r="E42" s="68" t="str">
        <f t="shared" si="5"/>
        <v/>
      </c>
      <c r="F42" s="69"/>
      <c r="G42" s="83"/>
      <c r="H42" s="14">
        <f t="shared" si="6"/>
        <v>0</v>
      </c>
      <c r="I42" s="14">
        <f t="shared" si="7"/>
        <v>0</v>
      </c>
    </row>
    <row r="43" spans="1:9" s="15" customFormat="1" x14ac:dyDescent="0.2">
      <c r="A43" s="64" t="s">
        <v>95</v>
      </c>
      <c r="B43" s="65">
        <v>3.37</v>
      </c>
      <c r="C43" s="66"/>
      <c r="D43" s="67">
        <f t="shared" si="4"/>
        <v>0</v>
      </c>
      <c r="E43" s="68" t="str">
        <f t="shared" si="5"/>
        <v/>
      </c>
      <c r="F43" s="69"/>
      <c r="G43" s="83"/>
      <c r="H43" s="14">
        <f t="shared" si="6"/>
        <v>0</v>
      </c>
      <c r="I43" s="14">
        <f t="shared" si="7"/>
        <v>0</v>
      </c>
    </row>
    <row r="44" spans="1:9" s="15" customFormat="1" x14ac:dyDescent="0.2">
      <c r="A44" s="60"/>
      <c r="B44" s="75">
        <f>SUM(B35:B43)</f>
        <v>35.970999999999997</v>
      </c>
      <c r="C44" s="60"/>
      <c r="D44" s="77">
        <f>SUM(D35:D43)</f>
        <v>0</v>
      </c>
      <c r="E44" s="78"/>
      <c r="F44" s="62">
        <f>COUNTIF(H35:H43,"&lt;&gt;0")</f>
        <v>0</v>
      </c>
      <c r="G44" s="63"/>
      <c r="H44" s="14"/>
      <c r="I44" s="14"/>
    </row>
    <row r="45" spans="1:9" s="15" customFormat="1" x14ac:dyDescent="0.2">
      <c r="A45" s="60"/>
      <c r="B45" s="79"/>
      <c r="C45" s="60"/>
      <c r="D45" s="79"/>
      <c r="E45" s="80"/>
      <c r="F45" s="81">
        <f>SUM(H35:H43)</f>
        <v>0</v>
      </c>
      <c r="G45" s="63"/>
      <c r="H45" s="14"/>
      <c r="I45" s="14"/>
    </row>
    <row r="46" spans="1:9" s="15" customFormat="1" x14ac:dyDescent="0.2">
      <c r="A46" s="84" t="s">
        <v>96</v>
      </c>
      <c r="B46" s="25"/>
      <c r="C46" s="25"/>
      <c r="D46" s="25"/>
      <c r="E46" s="25"/>
      <c r="F46" s="25"/>
      <c r="G46" s="82"/>
      <c r="H46" s="14"/>
      <c r="I46" s="14"/>
    </row>
    <row r="47" spans="1:9" s="15" customFormat="1" ht="21" x14ac:dyDescent="0.2">
      <c r="A47" s="56" t="s">
        <v>73</v>
      </c>
      <c r="B47" s="57" t="s">
        <v>74</v>
      </c>
      <c r="C47" s="57" t="s">
        <v>75</v>
      </c>
      <c r="D47" s="57" t="s">
        <v>76</v>
      </c>
      <c r="E47" s="58" t="s">
        <v>77</v>
      </c>
      <c r="F47" s="57" t="s">
        <v>78</v>
      </c>
      <c r="G47" s="59" t="s">
        <v>89</v>
      </c>
      <c r="H47" s="14"/>
      <c r="I47" s="14"/>
    </row>
    <row r="48" spans="1:9" s="15" customFormat="1" x14ac:dyDescent="0.2">
      <c r="A48" s="60"/>
      <c r="B48" s="60"/>
      <c r="C48" s="60"/>
      <c r="D48" s="60"/>
      <c r="E48" s="61"/>
      <c r="F48" s="62" t="s">
        <v>80</v>
      </c>
      <c r="G48" s="63"/>
      <c r="H48" s="14"/>
      <c r="I48" s="14"/>
    </row>
    <row r="49" spans="1:9" s="15" customFormat="1" x14ac:dyDescent="0.2">
      <c r="A49" s="85" t="s">
        <v>97</v>
      </c>
      <c r="B49" s="86">
        <v>5.62</v>
      </c>
      <c r="C49" s="66"/>
      <c r="D49" s="67">
        <f t="shared" ref="D49:D57" si="8">IF(AND(C49&lt;=10,C49&gt;=6),(B49),(0))</f>
        <v>0</v>
      </c>
      <c r="E49" s="68" t="str">
        <f t="shared" ref="E49:E59" si="9">IF(AND(C49&gt;=6,C49&lt;=10),"APROBADA",IF(AND(C49&gt;=0,C49&lt;6,C49&lt;&gt;""),"REPROBADA",""))</f>
        <v/>
      </c>
      <c r="F49" s="66"/>
      <c r="G49" s="83"/>
      <c r="H49" s="14">
        <f t="shared" ref="H49:H58" si="10">IF(OR(AND(E49&lt;&gt;"APROBADA",OR(F49="x",F49="X")),E49="REPROBADA"),B49,0)</f>
        <v>0</v>
      </c>
      <c r="I49" s="14">
        <f t="shared" ref="I49:I58" si="11">IF(E49="REPROBADA",B49,0)</f>
        <v>0</v>
      </c>
    </row>
    <row r="50" spans="1:9" s="15" customFormat="1" x14ac:dyDescent="0.2">
      <c r="A50" s="85" t="s">
        <v>98</v>
      </c>
      <c r="B50" s="86">
        <v>5.62</v>
      </c>
      <c r="C50" s="66"/>
      <c r="D50" s="67">
        <f t="shared" si="8"/>
        <v>0</v>
      </c>
      <c r="E50" s="68" t="str">
        <f t="shared" si="9"/>
        <v/>
      </c>
      <c r="F50" s="66"/>
      <c r="G50" s="83"/>
      <c r="H50" s="14">
        <f t="shared" si="10"/>
        <v>0</v>
      </c>
      <c r="I50" s="14">
        <f t="shared" si="11"/>
        <v>0</v>
      </c>
    </row>
    <row r="51" spans="1:9" s="15" customFormat="1" x14ac:dyDescent="0.2">
      <c r="A51" s="85" t="s">
        <v>99</v>
      </c>
      <c r="B51" s="86">
        <v>4.5</v>
      </c>
      <c r="C51" s="66"/>
      <c r="D51" s="67">
        <f t="shared" si="8"/>
        <v>0</v>
      </c>
      <c r="E51" s="68" t="str">
        <f t="shared" si="9"/>
        <v/>
      </c>
      <c r="F51" s="66"/>
      <c r="G51" s="83"/>
      <c r="H51" s="14">
        <f t="shared" si="10"/>
        <v>0</v>
      </c>
      <c r="I51" s="14">
        <f t="shared" si="11"/>
        <v>0</v>
      </c>
    </row>
    <row r="52" spans="1:9" s="15" customFormat="1" x14ac:dyDescent="0.2">
      <c r="A52" s="85" t="s">
        <v>100</v>
      </c>
      <c r="B52" s="86">
        <v>6.75</v>
      </c>
      <c r="C52" s="66"/>
      <c r="D52" s="67">
        <f t="shared" si="8"/>
        <v>0</v>
      </c>
      <c r="E52" s="68" t="str">
        <f t="shared" si="9"/>
        <v/>
      </c>
      <c r="F52" s="66"/>
      <c r="G52" s="83"/>
      <c r="H52" s="14">
        <f t="shared" si="10"/>
        <v>0</v>
      </c>
      <c r="I52" s="14">
        <f t="shared" si="11"/>
        <v>0</v>
      </c>
    </row>
    <row r="53" spans="1:9" s="15" customFormat="1" x14ac:dyDescent="0.2">
      <c r="A53" s="85" t="s">
        <v>101</v>
      </c>
      <c r="B53" s="86">
        <v>3.37</v>
      </c>
      <c r="C53" s="66"/>
      <c r="D53" s="67">
        <f t="shared" si="8"/>
        <v>0</v>
      </c>
      <c r="E53" s="68" t="str">
        <f t="shared" si="9"/>
        <v/>
      </c>
      <c r="F53" s="66"/>
      <c r="G53" s="83"/>
      <c r="H53" s="14">
        <f t="shared" si="10"/>
        <v>0</v>
      </c>
      <c r="I53" s="14">
        <f t="shared" si="11"/>
        <v>0</v>
      </c>
    </row>
    <row r="54" spans="1:9" s="15" customFormat="1" x14ac:dyDescent="0.2">
      <c r="A54" s="85" t="s">
        <v>18</v>
      </c>
      <c r="B54" s="86">
        <v>5.62</v>
      </c>
      <c r="C54" s="66"/>
      <c r="D54" s="67">
        <f t="shared" si="8"/>
        <v>0</v>
      </c>
      <c r="E54" s="68" t="str">
        <f t="shared" si="9"/>
        <v/>
      </c>
      <c r="F54" s="66"/>
      <c r="G54" s="83"/>
      <c r="H54" s="14">
        <f t="shared" si="10"/>
        <v>0</v>
      </c>
      <c r="I54" s="14">
        <f t="shared" si="11"/>
        <v>0</v>
      </c>
    </row>
    <row r="55" spans="1:9" s="15" customFormat="1" x14ac:dyDescent="0.2">
      <c r="A55" s="85" t="s">
        <v>102</v>
      </c>
      <c r="B55" s="86">
        <v>3.37</v>
      </c>
      <c r="C55" s="66"/>
      <c r="D55" s="67">
        <f>IF(AND(C55&lt;=10,C55&gt;=6),(B55),(0))</f>
        <v>0</v>
      </c>
      <c r="E55" s="68" t="str">
        <f t="shared" si="9"/>
        <v/>
      </c>
      <c r="F55" s="66"/>
      <c r="G55" s="83"/>
      <c r="H55" s="14">
        <f t="shared" si="10"/>
        <v>0</v>
      </c>
      <c r="I55" s="14">
        <f t="shared" si="11"/>
        <v>0</v>
      </c>
    </row>
    <row r="56" spans="1:9" s="15" customFormat="1" ht="13.5" x14ac:dyDescent="0.25">
      <c r="A56" s="1" t="s">
        <v>1</v>
      </c>
      <c r="B56" s="4">
        <v>4.5</v>
      </c>
      <c r="C56" s="66"/>
      <c r="D56" s="67">
        <f t="shared" si="8"/>
        <v>0</v>
      </c>
      <c r="E56" s="68" t="str">
        <f t="shared" si="9"/>
        <v/>
      </c>
      <c r="F56" s="66"/>
      <c r="G56" s="83"/>
      <c r="H56" s="14">
        <f t="shared" si="10"/>
        <v>0</v>
      </c>
      <c r="I56" s="14">
        <f t="shared" si="11"/>
        <v>0</v>
      </c>
    </row>
    <row r="57" spans="1:9" s="15" customFormat="1" ht="13.5" x14ac:dyDescent="0.25">
      <c r="A57" s="3" t="s">
        <v>31</v>
      </c>
      <c r="B57" s="4">
        <v>4.5</v>
      </c>
      <c r="C57" s="66"/>
      <c r="D57" s="67">
        <f t="shared" si="8"/>
        <v>0</v>
      </c>
      <c r="E57" s="68" t="str">
        <f t="shared" si="9"/>
        <v/>
      </c>
      <c r="F57" s="66"/>
      <c r="G57" s="83"/>
      <c r="H57" s="14">
        <f t="shared" si="10"/>
        <v>0</v>
      </c>
      <c r="I57" s="14">
        <f t="shared" si="11"/>
        <v>0</v>
      </c>
    </row>
    <row r="58" spans="1:9" s="15" customFormat="1" ht="13.5" x14ac:dyDescent="0.25">
      <c r="A58" s="1" t="s">
        <v>28</v>
      </c>
      <c r="B58" s="146">
        <v>3.37</v>
      </c>
      <c r="C58" s="66"/>
      <c r="D58" s="67">
        <f>IF(AND(C58&lt;=10,C58&gt;=6),(B58),(0))</f>
        <v>0</v>
      </c>
      <c r="E58" s="68" t="str">
        <f t="shared" si="9"/>
        <v/>
      </c>
      <c r="F58" s="66"/>
      <c r="G58" s="83"/>
      <c r="H58" s="14">
        <f t="shared" si="10"/>
        <v>0</v>
      </c>
      <c r="I58" s="14">
        <f t="shared" si="11"/>
        <v>0</v>
      </c>
    </row>
    <row r="59" spans="1:9" s="15" customFormat="1" ht="13.5" x14ac:dyDescent="0.25">
      <c r="A59" s="1" t="s">
        <v>32</v>
      </c>
      <c r="B59" s="147"/>
      <c r="C59" s="66"/>
      <c r="D59" s="67">
        <f>IF(AND(C59&lt;=10,C59&gt;=6),(B58),(0))</f>
        <v>0</v>
      </c>
      <c r="E59" s="68" t="str">
        <f t="shared" si="9"/>
        <v/>
      </c>
      <c r="F59" s="66"/>
      <c r="G59" s="63"/>
      <c r="H59" s="14">
        <f>IF(OR(AND(E59&lt;&gt;"APROBADA",OR(F59="x",F59="X")),E59="REPROBADA"),B58,0)</f>
        <v>0</v>
      </c>
      <c r="I59" s="14">
        <f>IF(E59="REPROBADA",B58,0)</f>
        <v>0</v>
      </c>
    </row>
    <row r="60" spans="1:9" s="15" customFormat="1" x14ac:dyDescent="0.2">
      <c r="A60" s="60"/>
      <c r="B60" s="87">
        <f>SUM(B49:B59)</f>
        <v>47.22</v>
      </c>
      <c r="C60" s="60"/>
      <c r="D60" s="87">
        <f>SUM(D49:D59)</f>
        <v>0</v>
      </c>
      <c r="E60" s="80"/>
      <c r="F60" s="62">
        <f>COUNTIF(H49:H59,"&lt;&gt;0")</f>
        <v>0</v>
      </c>
      <c r="G60" s="63"/>
      <c r="H60" s="14"/>
      <c r="I60" s="14"/>
    </row>
    <row r="61" spans="1:9" s="15" customFormat="1" x14ac:dyDescent="0.2">
      <c r="A61" s="60"/>
      <c r="B61" s="79"/>
      <c r="C61" s="60"/>
      <c r="D61" s="79"/>
      <c r="E61" s="80"/>
      <c r="F61" s="81">
        <f>SUM(H49:H59)</f>
        <v>0</v>
      </c>
      <c r="G61" s="63"/>
      <c r="H61" s="14"/>
      <c r="I61" s="14"/>
    </row>
    <row r="62" spans="1:9" s="15" customFormat="1" x14ac:dyDescent="0.2">
      <c r="A62" s="84" t="s">
        <v>106</v>
      </c>
      <c r="B62" s="25"/>
      <c r="C62" s="25"/>
      <c r="D62" s="79"/>
      <c r="E62" s="25"/>
      <c r="G62" s="82"/>
      <c r="H62" s="14"/>
      <c r="I62" s="14"/>
    </row>
    <row r="63" spans="1:9" s="15" customFormat="1" ht="21" x14ac:dyDescent="0.2">
      <c r="A63" s="56" t="s">
        <v>73</v>
      </c>
      <c r="B63" s="57" t="s">
        <v>74</v>
      </c>
      <c r="C63" s="57" t="s">
        <v>75</v>
      </c>
      <c r="D63" s="57" t="s">
        <v>76</v>
      </c>
      <c r="E63" s="58" t="s">
        <v>77</v>
      </c>
      <c r="F63" s="57" t="s">
        <v>78</v>
      </c>
      <c r="G63" s="59" t="s">
        <v>89</v>
      </c>
      <c r="H63" s="14"/>
      <c r="I63" s="14"/>
    </row>
    <row r="64" spans="1:9" s="15" customFormat="1" x14ac:dyDescent="0.2">
      <c r="A64" s="60"/>
      <c r="B64" s="60"/>
      <c r="C64" s="60"/>
      <c r="D64" s="60"/>
      <c r="E64" s="78"/>
      <c r="F64" s="62" t="s">
        <v>80</v>
      </c>
      <c r="G64" s="63"/>
      <c r="H64" s="14"/>
      <c r="I64" s="14"/>
    </row>
    <row r="65" spans="1:9" s="15" customFormat="1" x14ac:dyDescent="0.2">
      <c r="A65" s="85" t="s">
        <v>107</v>
      </c>
      <c r="B65" s="86">
        <v>5.62</v>
      </c>
      <c r="C65" s="66"/>
      <c r="D65" s="67">
        <f t="shared" ref="D65:D68" si="12">IF(AND(C65&lt;=10,C65&gt;=6),(B65),(0))</f>
        <v>0</v>
      </c>
      <c r="E65" s="68" t="str">
        <f t="shared" ref="E65:E74" si="13">IF(AND(C65&gt;=6,C65&lt;=10),"APROBADA",IF(AND(C65&gt;=0,C65&lt;6,C65&lt;&gt;""),"REPROBADA",""))</f>
        <v/>
      </c>
      <c r="F65" s="66"/>
      <c r="G65" s="83"/>
      <c r="H65" s="14">
        <f t="shared" ref="H65:H69" si="14">IF(OR(AND(E65&lt;&gt;"APROBADA",OR(F65="x",F65="X")),E65="REPROBADA"),B65,0)</f>
        <v>0</v>
      </c>
      <c r="I65" s="14">
        <f t="shared" ref="I65:I69" si="15">IF(E65="REPROBADA",B65,0)</f>
        <v>0</v>
      </c>
    </row>
    <row r="66" spans="1:9" s="15" customFormat="1" x14ac:dyDescent="0.2">
      <c r="A66" s="85" t="s">
        <v>108</v>
      </c>
      <c r="B66" s="86">
        <v>5.62</v>
      </c>
      <c r="C66" s="66"/>
      <c r="D66" s="67">
        <f t="shared" si="12"/>
        <v>0</v>
      </c>
      <c r="E66" s="68" t="str">
        <f t="shared" si="13"/>
        <v/>
      </c>
      <c r="F66" s="66"/>
      <c r="G66" s="83"/>
      <c r="H66" s="14">
        <f t="shared" si="14"/>
        <v>0</v>
      </c>
      <c r="I66" s="14">
        <f t="shared" si="15"/>
        <v>0</v>
      </c>
    </row>
    <row r="67" spans="1:9" s="15" customFormat="1" x14ac:dyDescent="0.2">
      <c r="A67" s="85" t="s">
        <v>109</v>
      </c>
      <c r="B67" s="86">
        <v>4.5</v>
      </c>
      <c r="C67" s="66"/>
      <c r="D67" s="67">
        <f t="shared" si="12"/>
        <v>0</v>
      </c>
      <c r="E67" s="68" t="str">
        <f t="shared" si="13"/>
        <v/>
      </c>
      <c r="F67" s="66"/>
      <c r="G67" s="83"/>
      <c r="H67" s="14">
        <f t="shared" si="14"/>
        <v>0</v>
      </c>
      <c r="I67" s="14">
        <f t="shared" si="15"/>
        <v>0</v>
      </c>
    </row>
    <row r="68" spans="1:9" s="15" customFormat="1" x14ac:dyDescent="0.2">
      <c r="A68" s="85" t="s">
        <v>14</v>
      </c>
      <c r="B68" s="86">
        <v>6.75</v>
      </c>
      <c r="C68" s="66"/>
      <c r="D68" s="67">
        <f t="shared" si="12"/>
        <v>0</v>
      </c>
      <c r="E68" s="68" t="str">
        <f t="shared" si="13"/>
        <v/>
      </c>
      <c r="F68" s="66"/>
      <c r="G68" s="83"/>
      <c r="H68" s="14">
        <f t="shared" si="14"/>
        <v>0</v>
      </c>
      <c r="I68" s="14">
        <f t="shared" si="15"/>
        <v>0</v>
      </c>
    </row>
    <row r="69" spans="1:9" s="15" customFormat="1" x14ac:dyDescent="0.2">
      <c r="A69" s="85" t="s">
        <v>15</v>
      </c>
      <c r="B69" s="86">
        <v>5.62</v>
      </c>
      <c r="C69" s="66"/>
      <c r="D69" s="67">
        <f>IF(AND(C69&lt;=10,C69&gt;=6),(#REF!),(0))</f>
        <v>0</v>
      </c>
      <c r="E69" s="68" t="str">
        <f t="shared" si="13"/>
        <v/>
      </c>
      <c r="F69" s="66"/>
      <c r="G69" s="83"/>
      <c r="H69" s="14">
        <f t="shared" si="14"/>
        <v>0</v>
      </c>
      <c r="I69" s="14">
        <f t="shared" si="15"/>
        <v>0</v>
      </c>
    </row>
    <row r="70" spans="1:9" s="15" customFormat="1" ht="13.5" x14ac:dyDescent="0.25">
      <c r="A70" s="2" t="s">
        <v>19</v>
      </c>
      <c r="B70" s="5">
        <v>4.5</v>
      </c>
      <c r="C70" s="66"/>
      <c r="D70" s="67">
        <f>IF(AND(C70&lt;=10,C70&gt;=6),(B69),(0))</f>
        <v>0</v>
      </c>
      <c r="E70" s="68" t="str">
        <f t="shared" si="13"/>
        <v/>
      </c>
      <c r="F70" s="66"/>
      <c r="G70" s="83"/>
      <c r="H70" s="14">
        <f>IF(OR(AND(E70&lt;&gt;"APROBADA",OR(F70="x",F70="X")),E70="REPROBADA"),B69,0)</f>
        <v>0</v>
      </c>
      <c r="I70" s="14">
        <f>IF(E70="REPROBADA",B69,0)</f>
        <v>0</v>
      </c>
    </row>
    <row r="71" spans="1:9" s="15" customFormat="1" ht="13.5" x14ac:dyDescent="0.25">
      <c r="A71" s="2" t="s">
        <v>20</v>
      </c>
      <c r="B71" s="5">
        <v>4.5</v>
      </c>
      <c r="C71" s="66"/>
      <c r="D71" s="67">
        <f>IF(AND(C71&lt;=10,C71&gt;=6),(B70),(0))</f>
        <v>0</v>
      </c>
      <c r="E71" s="68" t="str">
        <f t="shared" si="13"/>
        <v/>
      </c>
      <c r="F71" s="66"/>
      <c r="G71" s="83"/>
      <c r="H71" s="14">
        <f>IF(OR(AND(E71&lt;&gt;"APROBADA",OR(F71="x",F71="X")),E71="REPROBADA"),B70,0)</f>
        <v>0</v>
      </c>
      <c r="I71" s="14">
        <f>IF(E71="REPROBADA",B70,0)</f>
        <v>0</v>
      </c>
    </row>
    <row r="72" spans="1:9" s="15" customFormat="1" ht="13.5" x14ac:dyDescent="0.25">
      <c r="A72" s="2" t="s">
        <v>21</v>
      </c>
      <c r="B72" s="5">
        <v>4.5</v>
      </c>
      <c r="C72" s="66"/>
      <c r="D72" s="67">
        <f>IF(AND(C72&lt;=10,C72&gt;=6),(B71),(0))</f>
        <v>0</v>
      </c>
      <c r="E72" s="68" t="str">
        <f t="shared" si="13"/>
        <v/>
      </c>
      <c r="F72" s="66"/>
      <c r="G72" s="83"/>
      <c r="H72" s="14">
        <f>IF(OR(AND(E72&lt;&gt;"APROBADA",OR(F72="x",F72="X")),E72="REPROBADA"),B71,0)</f>
        <v>0</v>
      </c>
      <c r="I72" s="14">
        <f>IF(E72="REPROBADA",B71,0)</f>
        <v>0</v>
      </c>
    </row>
    <row r="73" spans="1:9" s="15" customFormat="1" ht="13.5" customHeight="1" x14ac:dyDescent="0.25">
      <c r="A73" s="2" t="s">
        <v>40</v>
      </c>
      <c r="B73" s="148">
        <v>3.37</v>
      </c>
      <c r="C73" s="66"/>
      <c r="D73" s="67">
        <f>IF(AND(C73&lt;=10,C73&gt;=6),(B72),(0))</f>
        <v>0</v>
      </c>
      <c r="E73" s="68" t="str">
        <f t="shared" si="13"/>
        <v/>
      </c>
      <c r="F73" s="66"/>
      <c r="G73" s="83"/>
      <c r="H73" s="14">
        <f>IF(OR(AND(E73&lt;&gt;"APROBADA",OR(F73="x",F73="X")),E73="REPROBADA"),B73,0)</f>
        <v>0</v>
      </c>
      <c r="I73" s="14">
        <f>IF(E73="REPROBADA",B73,0)</f>
        <v>0</v>
      </c>
    </row>
    <row r="74" spans="1:9" s="15" customFormat="1" ht="16.5" customHeight="1" x14ac:dyDescent="0.25">
      <c r="A74" s="3" t="s">
        <v>33</v>
      </c>
      <c r="B74" s="149"/>
      <c r="C74" s="66"/>
      <c r="D74" s="67">
        <f>IF(AND(C74&lt;=10,C74&gt;=6),(B72),(0))</f>
        <v>0</v>
      </c>
      <c r="E74" s="68" t="str">
        <f t="shared" si="13"/>
        <v/>
      </c>
      <c r="F74" s="66"/>
      <c r="G74" s="63"/>
      <c r="H74" s="14">
        <f>IF(OR(AND(E74&lt;&gt;"APROBADA",OR(F74="x",F74="X")),E74="REPROBADA"),B73,0)</f>
        <v>0</v>
      </c>
      <c r="I74" s="14">
        <f>IF(E74="REPROBADA",B73,0)</f>
        <v>0</v>
      </c>
    </row>
    <row r="75" spans="1:9" s="15" customFormat="1" x14ac:dyDescent="0.2">
      <c r="B75" s="117">
        <f>SUM(B65:B74)</f>
        <v>44.98</v>
      </c>
      <c r="C75" s="60"/>
      <c r="D75" s="87">
        <f>SUM(D65:D74)</f>
        <v>0</v>
      </c>
      <c r="E75" s="80"/>
      <c r="F75" s="62">
        <f>COUNTIF(H65:H74,"&lt;&gt;0")</f>
        <v>0</v>
      </c>
      <c r="G75" s="63"/>
      <c r="H75" s="14"/>
      <c r="I75" s="14"/>
    </row>
    <row r="76" spans="1:9" s="15" customFormat="1" x14ac:dyDescent="0.2">
      <c r="A76" s="60"/>
      <c r="B76" s="115"/>
      <c r="C76" s="60"/>
      <c r="D76" s="79"/>
      <c r="E76" s="80"/>
      <c r="F76" s="81">
        <f>SUM(H65:H74)</f>
        <v>0</v>
      </c>
      <c r="G76" s="63"/>
      <c r="H76" s="14"/>
      <c r="I76" s="14"/>
    </row>
    <row r="77" spans="1:9" s="15" customFormat="1" x14ac:dyDescent="0.2">
      <c r="A77" s="84" t="s">
        <v>114</v>
      </c>
      <c r="B77" s="25"/>
      <c r="C77" s="25"/>
      <c r="D77" s="25"/>
      <c r="E77" s="25"/>
      <c r="F77" s="25"/>
      <c r="G77" s="82"/>
      <c r="H77" s="14"/>
      <c r="I77" s="14"/>
    </row>
    <row r="78" spans="1:9" s="15" customFormat="1" ht="21" x14ac:dyDescent="0.2">
      <c r="A78" s="56" t="s">
        <v>73</v>
      </c>
      <c r="B78" s="57" t="s">
        <v>74</v>
      </c>
      <c r="C78" s="57" t="s">
        <v>75</v>
      </c>
      <c r="D78" s="57" t="s">
        <v>76</v>
      </c>
      <c r="E78" s="58" t="s">
        <v>77</v>
      </c>
      <c r="F78" s="57" t="s">
        <v>78</v>
      </c>
      <c r="G78" s="59" t="s">
        <v>89</v>
      </c>
      <c r="H78" s="14"/>
      <c r="I78" s="14"/>
    </row>
    <row r="79" spans="1:9" s="15" customFormat="1" x14ac:dyDescent="0.2">
      <c r="A79" s="60"/>
      <c r="B79" s="60"/>
      <c r="C79" s="60"/>
      <c r="D79" s="60"/>
      <c r="E79" s="78"/>
      <c r="F79" s="62" t="s">
        <v>80</v>
      </c>
      <c r="G79" s="63"/>
      <c r="H79" s="14"/>
      <c r="I79" s="14"/>
    </row>
    <row r="80" spans="1:9" s="15" customFormat="1" x14ac:dyDescent="0.2">
      <c r="A80" s="85" t="s">
        <v>115</v>
      </c>
      <c r="B80" s="86">
        <v>5.62</v>
      </c>
      <c r="C80" s="66"/>
      <c r="D80" s="67">
        <f t="shared" ref="D80:D88" si="16">IF(AND(C80&lt;=10,C80&gt;=6),(B80),(0))</f>
        <v>0</v>
      </c>
      <c r="E80" s="68" t="str">
        <f t="shared" ref="E80:E89" si="17">IF(AND(C80&gt;=6,C80&lt;=10),"APROBADA",IF(AND(C80&gt;=0,C80&lt;6,C80&lt;&gt;""),"REPROBADA",""))</f>
        <v/>
      </c>
      <c r="F80" s="66"/>
      <c r="G80" s="83"/>
      <c r="H80" s="14">
        <f t="shared" ref="H80:H88" si="18">IF(OR(AND(E80&lt;&gt;"APROBADA",OR(F80="x",F80="X")),E80="REPROBADA"),B80,0)</f>
        <v>0</v>
      </c>
      <c r="I80" s="14">
        <f t="shared" ref="I80:I88" si="19">IF(E80="REPROBADA",B80,0)</f>
        <v>0</v>
      </c>
    </row>
    <row r="81" spans="1:9" s="15" customFormat="1" x14ac:dyDescent="0.2">
      <c r="A81" s="85" t="s">
        <v>116</v>
      </c>
      <c r="B81" s="86">
        <v>5.62</v>
      </c>
      <c r="C81" s="66"/>
      <c r="D81" s="67">
        <f t="shared" si="16"/>
        <v>0</v>
      </c>
      <c r="E81" s="68" t="str">
        <f t="shared" si="17"/>
        <v/>
      </c>
      <c r="F81" s="66"/>
      <c r="G81" s="83"/>
      <c r="H81" s="14">
        <f t="shared" si="18"/>
        <v>0</v>
      </c>
      <c r="I81" s="14">
        <f t="shared" si="19"/>
        <v>0</v>
      </c>
    </row>
    <row r="82" spans="1:9" s="15" customFormat="1" x14ac:dyDescent="0.2">
      <c r="A82" s="85" t="s">
        <v>117</v>
      </c>
      <c r="B82" s="86">
        <v>4.5</v>
      </c>
      <c r="C82" s="66"/>
      <c r="D82" s="67">
        <f t="shared" si="16"/>
        <v>0</v>
      </c>
      <c r="E82" s="68" t="str">
        <f t="shared" si="17"/>
        <v/>
      </c>
      <c r="F82" s="66"/>
      <c r="G82" s="83"/>
      <c r="H82" s="14">
        <f t="shared" si="18"/>
        <v>0</v>
      </c>
      <c r="I82" s="14">
        <f t="shared" si="19"/>
        <v>0</v>
      </c>
    </row>
    <row r="83" spans="1:9" s="15" customFormat="1" x14ac:dyDescent="0.2">
      <c r="A83" s="85" t="s">
        <v>16</v>
      </c>
      <c r="B83" s="86">
        <v>6.75</v>
      </c>
      <c r="C83" s="66"/>
      <c r="D83" s="67">
        <f t="shared" si="16"/>
        <v>0</v>
      </c>
      <c r="E83" s="68" t="str">
        <f t="shared" si="17"/>
        <v/>
      </c>
      <c r="F83" s="66"/>
      <c r="G83" s="83"/>
      <c r="H83" s="14">
        <f t="shared" si="18"/>
        <v>0</v>
      </c>
      <c r="I83" s="14">
        <f t="shared" si="19"/>
        <v>0</v>
      </c>
    </row>
    <row r="84" spans="1:9" s="15" customFormat="1" x14ac:dyDescent="0.2">
      <c r="A84" s="85" t="s">
        <v>118</v>
      </c>
      <c r="B84" s="89">
        <v>0</v>
      </c>
      <c r="C84" s="66"/>
      <c r="D84" s="74">
        <f t="shared" si="16"/>
        <v>0</v>
      </c>
      <c r="E84" s="68" t="str">
        <f t="shared" si="17"/>
        <v/>
      </c>
      <c r="F84" s="66"/>
      <c r="G84" s="83"/>
      <c r="H84" s="14">
        <f t="shared" si="18"/>
        <v>0</v>
      </c>
      <c r="I84" s="14">
        <f t="shared" si="19"/>
        <v>0</v>
      </c>
    </row>
    <row r="85" spans="1:9" s="15" customFormat="1" ht="13.5" x14ac:dyDescent="0.25">
      <c r="A85" s="3" t="s">
        <v>29</v>
      </c>
      <c r="B85" s="4">
        <v>5.62</v>
      </c>
      <c r="C85" s="66"/>
      <c r="D85" s="67">
        <f t="shared" si="16"/>
        <v>0</v>
      </c>
      <c r="E85" s="68" t="str">
        <f t="shared" si="17"/>
        <v/>
      </c>
      <c r="F85" s="66"/>
      <c r="G85" s="83"/>
      <c r="H85" s="14">
        <f t="shared" si="18"/>
        <v>0</v>
      </c>
      <c r="I85" s="14">
        <f t="shared" si="19"/>
        <v>0</v>
      </c>
    </row>
    <row r="86" spans="1:9" s="15" customFormat="1" ht="13.5" x14ac:dyDescent="0.25">
      <c r="A86" s="3" t="s">
        <v>34</v>
      </c>
      <c r="B86" s="4">
        <v>4.5</v>
      </c>
      <c r="C86" s="66"/>
      <c r="D86" s="67">
        <f t="shared" si="16"/>
        <v>0</v>
      </c>
      <c r="E86" s="68" t="str">
        <f t="shared" si="17"/>
        <v/>
      </c>
      <c r="F86" s="66"/>
      <c r="G86" s="83"/>
      <c r="H86" s="14">
        <f t="shared" si="18"/>
        <v>0</v>
      </c>
      <c r="I86" s="14">
        <f t="shared" si="19"/>
        <v>0</v>
      </c>
    </row>
    <row r="87" spans="1:9" s="15" customFormat="1" ht="13.5" x14ac:dyDescent="0.25">
      <c r="A87" s="3" t="s">
        <v>35</v>
      </c>
      <c r="B87" s="4">
        <v>4.5</v>
      </c>
      <c r="C87" s="66"/>
      <c r="D87" s="67">
        <f t="shared" si="16"/>
        <v>0</v>
      </c>
      <c r="E87" s="68" t="str">
        <f t="shared" si="17"/>
        <v/>
      </c>
      <c r="F87" s="66"/>
      <c r="G87" s="83"/>
      <c r="H87" s="14">
        <f t="shared" si="18"/>
        <v>0</v>
      </c>
      <c r="I87" s="14">
        <f t="shared" si="19"/>
        <v>0</v>
      </c>
    </row>
    <row r="88" spans="1:9" s="15" customFormat="1" ht="13.5" x14ac:dyDescent="0.25">
      <c r="A88" s="1" t="s">
        <v>36</v>
      </c>
      <c r="B88" s="150">
        <v>3.37</v>
      </c>
      <c r="C88" s="66"/>
      <c r="D88" s="67">
        <f t="shared" si="16"/>
        <v>0</v>
      </c>
      <c r="E88" s="68" t="str">
        <f t="shared" si="17"/>
        <v/>
      </c>
      <c r="F88" s="66"/>
      <c r="G88" s="83"/>
      <c r="H88" s="14">
        <f t="shared" si="18"/>
        <v>0</v>
      </c>
      <c r="I88" s="14">
        <f t="shared" si="19"/>
        <v>0</v>
      </c>
    </row>
    <row r="89" spans="1:9" s="15" customFormat="1" ht="13.5" x14ac:dyDescent="0.25">
      <c r="A89" s="1" t="s">
        <v>37</v>
      </c>
      <c r="B89" s="147"/>
      <c r="C89" s="66"/>
      <c r="D89" s="67">
        <f>IF(AND(C89&lt;=10,C89&gt;=6),(B88),(0))</f>
        <v>0</v>
      </c>
      <c r="E89" s="68" t="str">
        <f t="shared" si="17"/>
        <v/>
      </c>
      <c r="F89" s="66"/>
      <c r="G89" s="63"/>
      <c r="H89" s="14">
        <f>IF(OR(AND(E89&lt;&gt;"APROBADA",OR(F89="x",F89="X")),E89="REPROBADA"),B88,0)</f>
        <v>0</v>
      </c>
      <c r="I89" s="14">
        <f>IF(E89="REPROBADA",B88,0)</f>
        <v>0</v>
      </c>
    </row>
    <row r="90" spans="1:9" s="15" customFormat="1" x14ac:dyDescent="0.2">
      <c r="A90" s="60"/>
      <c r="B90" s="87">
        <f>SUM(B80:B89)</f>
        <v>40.479999999999997</v>
      </c>
      <c r="C90" s="60"/>
      <c r="D90" s="87">
        <f>SUM(D81:D89)</f>
        <v>0</v>
      </c>
      <c r="E90" s="80"/>
      <c r="F90" s="62">
        <f>COUNTIF(H80:H89,"&lt;&gt;0")</f>
        <v>0</v>
      </c>
      <c r="G90" s="63"/>
      <c r="H90" s="14"/>
      <c r="I90" s="14"/>
    </row>
    <row r="91" spans="1:9" s="15" customFormat="1" x14ac:dyDescent="0.2">
      <c r="A91" s="60"/>
      <c r="B91" s="79"/>
      <c r="C91" s="60"/>
      <c r="D91" s="79"/>
      <c r="E91" s="80"/>
      <c r="F91" s="81">
        <f>SUM(H80:H89)</f>
        <v>0</v>
      </c>
      <c r="G91" s="63"/>
      <c r="H91" s="14"/>
      <c r="I91" s="14"/>
    </row>
    <row r="92" spans="1:9" s="15" customFormat="1" x14ac:dyDescent="0.2">
      <c r="A92" s="84" t="s">
        <v>123</v>
      </c>
      <c r="B92" s="25"/>
      <c r="C92" s="25"/>
      <c r="D92" s="25"/>
      <c r="E92" s="25"/>
      <c r="F92" s="25"/>
      <c r="G92" s="82"/>
      <c r="H92" s="14"/>
      <c r="I92" s="14"/>
    </row>
    <row r="93" spans="1:9" s="15" customFormat="1" ht="21" x14ac:dyDescent="0.2">
      <c r="A93" s="56" t="s">
        <v>73</v>
      </c>
      <c r="B93" s="57" t="s">
        <v>74</v>
      </c>
      <c r="C93" s="57" t="s">
        <v>75</v>
      </c>
      <c r="D93" s="57" t="s">
        <v>76</v>
      </c>
      <c r="E93" s="58" t="s">
        <v>77</v>
      </c>
      <c r="F93" s="57" t="s">
        <v>78</v>
      </c>
      <c r="G93" s="59" t="s">
        <v>89</v>
      </c>
      <c r="H93" s="14"/>
      <c r="I93" s="14"/>
    </row>
    <row r="94" spans="1:9" s="15" customFormat="1" x14ac:dyDescent="0.2">
      <c r="A94" s="60"/>
      <c r="B94" s="60"/>
      <c r="C94" s="60"/>
      <c r="D94" s="60"/>
      <c r="E94" s="78"/>
      <c r="F94" s="62" t="s">
        <v>80</v>
      </c>
      <c r="G94" s="63"/>
      <c r="H94" s="14"/>
      <c r="I94" s="14"/>
    </row>
    <row r="95" spans="1:9" s="15" customFormat="1" x14ac:dyDescent="0.2">
      <c r="A95" s="85" t="s">
        <v>124</v>
      </c>
      <c r="B95" s="86">
        <v>5.62</v>
      </c>
      <c r="C95" s="66"/>
      <c r="D95" s="67">
        <f t="shared" ref="D95:D104" si="20">IF(AND(C95&lt;=10,C95&gt;=6),(B95),(0))</f>
        <v>0</v>
      </c>
      <c r="E95" s="68" t="str">
        <f t="shared" ref="E95:E104" si="21">IF(AND(C95&gt;=6,C95&lt;=10),"APROBADA",IF(AND(C95&gt;=0,C95&lt;6,C95&lt;&gt;""),"REPROBADA",""))</f>
        <v/>
      </c>
      <c r="F95" s="66"/>
      <c r="G95" s="83"/>
      <c r="H95" s="14">
        <f t="shared" ref="H95:H103" si="22">IF(OR(AND(E95&lt;&gt;"APROBADA",OR(F95="x",F95="X")),E95="REPROBADA"),B95,0)</f>
        <v>0</v>
      </c>
      <c r="I95" s="14">
        <f t="shared" ref="I95:I103" si="23">IF(E95="REPROBADA",B95,0)</f>
        <v>0</v>
      </c>
    </row>
    <row r="96" spans="1:9" s="15" customFormat="1" x14ac:dyDescent="0.2">
      <c r="A96" s="85" t="s">
        <v>125</v>
      </c>
      <c r="B96" s="86">
        <v>5.62</v>
      </c>
      <c r="C96" s="66"/>
      <c r="D96" s="67">
        <f t="shared" si="20"/>
        <v>0</v>
      </c>
      <c r="E96" s="68" t="str">
        <f t="shared" si="21"/>
        <v/>
      </c>
      <c r="F96" s="66"/>
      <c r="G96" s="83"/>
      <c r="H96" s="14">
        <f t="shared" si="22"/>
        <v>0</v>
      </c>
      <c r="I96" s="14">
        <f t="shared" si="23"/>
        <v>0</v>
      </c>
    </row>
    <row r="97" spans="1:9" s="15" customFormat="1" x14ac:dyDescent="0.2">
      <c r="A97" s="85" t="s">
        <v>126</v>
      </c>
      <c r="B97" s="86">
        <v>4.5</v>
      </c>
      <c r="C97" s="66"/>
      <c r="D97" s="67">
        <f t="shared" si="20"/>
        <v>0</v>
      </c>
      <c r="E97" s="68" t="str">
        <f t="shared" si="21"/>
        <v/>
      </c>
      <c r="F97" s="66"/>
      <c r="G97" s="83"/>
      <c r="H97" s="14">
        <f t="shared" si="22"/>
        <v>0</v>
      </c>
      <c r="I97" s="14">
        <f t="shared" si="23"/>
        <v>0</v>
      </c>
    </row>
    <row r="98" spans="1:9" s="15" customFormat="1" x14ac:dyDescent="0.2">
      <c r="A98" s="85" t="s">
        <v>17</v>
      </c>
      <c r="B98" s="86">
        <v>6.75</v>
      </c>
      <c r="C98" s="66"/>
      <c r="D98" s="67">
        <f t="shared" si="20"/>
        <v>0</v>
      </c>
      <c r="E98" s="68" t="str">
        <f t="shared" si="21"/>
        <v/>
      </c>
      <c r="F98" s="66"/>
      <c r="G98" s="83"/>
      <c r="H98" s="14">
        <f t="shared" si="22"/>
        <v>0</v>
      </c>
      <c r="I98" s="14">
        <f t="shared" si="23"/>
        <v>0</v>
      </c>
    </row>
    <row r="99" spans="1:9" s="15" customFormat="1" x14ac:dyDescent="0.2">
      <c r="A99" s="85" t="s">
        <v>127</v>
      </c>
      <c r="B99" s="89">
        <v>0</v>
      </c>
      <c r="C99" s="66"/>
      <c r="D99" s="74">
        <f t="shared" si="20"/>
        <v>0</v>
      </c>
      <c r="E99" s="68" t="str">
        <f t="shared" si="21"/>
        <v/>
      </c>
      <c r="F99" s="66"/>
      <c r="G99" s="83"/>
      <c r="H99" s="14">
        <f t="shared" si="22"/>
        <v>0</v>
      </c>
      <c r="I99" s="14">
        <f t="shared" si="23"/>
        <v>0</v>
      </c>
    </row>
    <row r="100" spans="1:9" s="15" customFormat="1" ht="13.5" x14ac:dyDescent="0.25">
      <c r="A100" s="2" t="s">
        <v>22</v>
      </c>
      <c r="B100" s="4">
        <v>5.62</v>
      </c>
      <c r="C100" s="66"/>
      <c r="D100" s="67">
        <f t="shared" si="20"/>
        <v>0</v>
      </c>
      <c r="E100" s="68" t="str">
        <f t="shared" si="21"/>
        <v/>
      </c>
      <c r="F100" s="66"/>
      <c r="G100" s="83"/>
      <c r="H100" s="14">
        <f t="shared" si="22"/>
        <v>0</v>
      </c>
      <c r="I100" s="14">
        <f t="shared" si="23"/>
        <v>0</v>
      </c>
    </row>
    <row r="101" spans="1:9" s="15" customFormat="1" ht="13.5" x14ac:dyDescent="0.25">
      <c r="A101" s="2" t="s">
        <v>23</v>
      </c>
      <c r="B101" s="4">
        <v>4.5</v>
      </c>
      <c r="C101" s="66"/>
      <c r="D101" s="67">
        <f>IF(AND(C101&lt;=10,C101&gt;=6),(B101),(0))</f>
        <v>0</v>
      </c>
      <c r="E101" s="68" t="str">
        <f t="shared" si="21"/>
        <v/>
      </c>
      <c r="F101" s="66"/>
      <c r="G101" s="83"/>
      <c r="H101" s="14">
        <f>IF(OR(AND(E101&lt;&gt;"APROBADA",OR(F101="x",F101="X")),E101="REPROBADA"),B101,0)</f>
        <v>0</v>
      </c>
      <c r="I101" s="14">
        <f t="shared" si="23"/>
        <v>0</v>
      </c>
    </row>
    <row r="102" spans="1:9" s="15" customFormat="1" ht="13.5" x14ac:dyDescent="0.25">
      <c r="A102" s="2" t="s">
        <v>24</v>
      </c>
      <c r="B102" s="4">
        <v>3.37</v>
      </c>
      <c r="C102" s="66"/>
      <c r="D102" s="67">
        <f t="shared" si="20"/>
        <v>0</v>
      </c>
      <c r="E102" s="68" t="str">
        <f t="shared" si="21"/>
        <v/>
      </c>
      <c r="F102" s="66"/>
      <c r="G102" s="83"/>
      <c r="H102" s="14">
        <f t="shared" si="22"/>
        <v>0</v>
      </c>
      <c r="I102" s="14">
        <f t="shared" si="23"/>
        <v>0</v>
      </c>
    </row>
    <row r="103" spans="1:9" s="15" customFormat="1" ht="13.5" x14ac:dyDescent="0.25">
      <c r="A103" s="8" t="s">
        <v>39</v>
      </c>
      <c r="B103" s="150">
        <v>5.62</v>
      </c>
      <c r="C103" s="66"/>
      <c r="D103" s="67">
        <f t="shared" si="20"/>
        <v>0</v>
      </c>
      <c r="E103" s="68" t="str">
        <f t="shared" si="21"/>
        <v/>
      </c>
      <c r="F103" s="66"/>
      <c r="G103" s="83"/>
      <c r="H103" s="14">
        <f t="shared" si="22"/>
        <v>0</v>
      </c>
      <c r="I103" s="14">
        <f t="shared" si="23"/>
        <v>0</v>
      </c>
    </row>
    <row r="104" spans="1:9" s="15" customFormat="1" ht="27" x14ac:dyDescent="0.25">
      <c r="A104" s="8" t="s">
        <v>38</v>
      </c>
      <c r="B104" s="147"/>
      <c r="C104" s="66"/>
      <c r="D104" s="67">
        <f t="shared" si="20"/>
        <v>0</v>
      </c>
      <c r="E104" s="68" t="str">
        <f t="shared" si="21"/>
        <v/>
      </c>
      <c r="F104" s="66"/>
      <c r="G104" s="63"/>
      <c r="H104" s="14">
        <f>IF(OR(AND(E104&lt;&gt;"APROBADA",OR(F104="x",F104="X")),E104="REPROBADA"),B103,0)</f>
        <v>0</v>
      </c>
      <c r="I104" s="14">
        <f>IF(E104="REPROBADA",B103,0)</f>
        <v>0</v>
      </c>
    </row>
    <row r="105" spans="1:9" s="15" customFormat="1" x14ac:dyDescent="0.2">
      <c r="A105" s="25"/>
      <c r="B105" s="118">
        <f>SUM(B95:B104)</f>
        <v>41.599999999999994</v>
      </c>
      <c r="C105" s="25"/>
      <c r="D105" s="118">
        <f>SUM(D95:D104)</f>
        <v>0</v>
      </c>
      <c r="E105" s="25"/>
      <c r="F105" s="62">
        <f>COUNTIF(H95:H104,"&lt;&gt;0")</f>
        <v>0</v>
      </c>
      <c r="G105" s="82"/>
      <c r="H105" s="14"/>
      <c r="I105" s="14"/>
    </row>
    <row r="106" spans="1:9" s="15" customFormat="1" x14ac:dyDescent="0.2">
      <c r="B106" s="25"/>
      <c r="C106" s="25"/>
      <c r="D106" s="25"/>
      <c r="E106" s="25"/>
      <c r="F106" s="116">
        <f>SUM(H95:H104)</f>
        <v>0</v>
      </c>
      <c r="G106" s="14"/>
      <c r="H106" s="14"/>
      <c r="I106" s="14"/>
    </row>
    <row r="107" spans="1:9" s="15" customFormat="1" ht="18" x14ac:dyDescent="0.25">
      <c r="A107" s="90" t="s">
        <v>131</v>
      </c>
      <c r="B107" s="25"/>
      <c r="C107" s="25"/>
      <c r="D107" s="25"/>
      <c r="E107" s="25"/>
      <c r="F107" s="25"/>
      <c r="G107" s="14"/>
      <c r="H107" s="14"/>
      <c r="I107" s="14"/>
    </row>
    <row r="108" spans="1:9" s="15" customFormat="1" x14ac:dyDescent="0.2">
      <c r="A108" s="132" t="s">
        <v>132</v>
      </c>
      <c r="B108" s="133" t="s">
        <v>133</v>
      </c>
      <c r="C108" s="134"/>
      <c r="D108" s="133" t="s">
        <v>134</v>
      </c>
      <c r="E108" s="134"/>
      <c r="F108" s="113" t="s">
        <v>135</v>
      </c>
      <c r="G108" s="14"/>
      <c r="H108" s="14"/>
      <c r="I108" s="14"/>
    </row>
    <row r="109" spans="1:9" s="15" customFormat="1" x14ac:dyDescent="0.2">
      <c r="A109" s="132"/>
      <c r="B109" s="135">
        <f>COUNTIF(E20:E104,"APROBADA")</f>
        <v>0</v>
      </c>
      <c r="C109" s="136"/>
      <c r="D109" s="135">
        <f>COUNTIF(E20:E103,"REPROBADA")</f>
        <v>0</v>
      </c>
      <c r="E109" s="136"/>
      <c r="F109" s="92">
        <f>F106+F91+F76+F61+F45+F30</f>
        <v>0</v>
      </c>
      <c r="G109" s="14"/>
      <c r="H109" s="14"/>
      <c r="I109" s="14"/>
    </row>
    <row r="110" spans="1:9" s="15" customFormat="1" x14ac:dyDescent="0.2">
      <c r="A110" s="93"/>
      <c r="B110" s="94"/>
      <c r="C110" s="95"/>
      <c r="D110" s="94"/>
      <c r="E110" s="95"/>
      <c r="F110" s="25"/>
      <c r="G110" s="14"/>
      <c r="H110" s="14"/>
      <c r="I110" s="14"/>
    </row>
    <row r="111" spans="1:9" s="15" customFormat="1" ht="19.5" x14ac:dyDescent="0.2">
      <c r="A111" s="53"/>
      <c r="C111" s="96" t="s">
        <v>136</v>
      </c>
      <c r="D111" s="97">
        <f>IF(B109+D109&lt;&gt;0,AVERAGE(C20:C28,C35:C43,C49:C58,C65:C73,C80:C88,C95:C104),0)</f>
        <v>0</v>
      </c>
      <c r="E111" s="95"/>
      <c r="F111" s="25"/>
      <c r="G111" s="14"/>
      <c r="H111" s="14"/>
      <c r="I111" s="14"/>
    </row>
    <row r="112" spans="1:9" s="15" customFormat="1" x14ac:dyDescent="0.2">
      <c r="A112" s="93"/>
      <c r="B112" s="98"/>
      <c r="C112" s="96"/>
      <c r="D112" s="99"/>
      <c r="E112" s="100"/>
      <c r="F112" s="25"/>
      <c r="G112" s="14"/>
      <c r="H112" s="14"/>
      <c r="I112" s="14"/>
    </row>
    <row r="113" spans="1:6" s="15" customFormat="1" ht="19.5" x14ac:dyDescent="0.2">
      <c r="A113" s="53"/>
      <c r="C113" s="96" t="s">
        <v>137</v>
      </c>
      <c r="D113" s="101">
        <f>ROUNDUP(B12/E12,0)</f>
        <v>6</v>
      </c>
      <c r="E113" s="25"/>
      <c r="F113" s="25"/>
    </row>
    <row r="114" spans="1:6" s="15" customFormat="1" x14ac:dyDescent="0.2">
      <c r="A114" s="48"/>
      <c r="B114" s="25"/>
      <c r="C114" s="25"/>
      <c r="D114" s="25"/>
      <c r="E114" s="25"/>
      <c r="F114" s="25"/>
    </row>
    <row r="115" spans="1:6" s="15" customFormat="1" ht="19.5" x14ac:dyDescent="0.2">
      <c r="A115" s="53"/>
      <c r="B115" s="25"/>
      <c r="C115" s="102" t="str">
        <f>IF(A3="PROCEDE","Máximo de créditos faltantes para tener derecho a reinscribirse al siguiente periodo escolar:","")</f>
        <v/>
      </c>
      <c r="D115" s="103" t="str">
        <f>IF(A3="PROCEDE",IF((9-B8-1)&lt;=6,TRUNC((9-B8-1)*E12,0),TRUNC(B10,0)),"")</f>
        <v/>
      </c>
      <c r="E115" s="25"/>
      <c r="F115" s="25"/>
    </row>
    <row r="116" spans="1:6" s="15" customFormat="1" x14ac:dyDescent="0.2">
      <c r="A116" s="48"/>
      <c r="B116" s="25"/>
      <c r="C116" s="25"/>
      <c r="D116" s="25"/>
      <c r="E116" s="25"/>
      <c r="F116" s="25"/>
    </row>
    <row r="117" spans="1:6" s="15" customFormat="1" x14ac:dyDescent="0.2">
      <c r="A117" s="104" t="s">
        <v>138</v>
      </c>
      <c r="B117" s="25"/>
      <c r="C117" s="25"/>
      <c r="D117" s="25"/>
      <c r="E117" s="25"/>
      <c r="F117" s="25"/>
    </row>
    <row r="118" spans="1:6" s="15" customFormat="1" x14ac:dyDescent="0.2">
      <c r="A118" s="60"/>
      <c r="B118" s="25"/>
      <c r="C118" s="25"/>
      <c r="D118" s="25"/>
      <c r="E118" s="25"/>
      <c r="F118" s="25"/>
    </row>
    <row r="119" spans="1:6" s="15" customFormat="1" x14ac:dyDescent="0.2">
      <c r="A119" s="129" t="s">
        <v>139</v>
      </c>
      <c r="B119" s="129"/>
      <c r="C119" s="129"/>
      <c r="D119" s="129"/>
      <c r="E119" s="129"/>
      <c r="F119" s="129"/>
    </row>
    <row r="120" spans="1:6" s="15" customFormat="1" x14ac:dyDescent="0.2">
      <c r="A120" s="129" t="s">
        <v>140</v>
      </c>
      <c r="B120" s="129"/>
      <c r="C120" s="129"/>
      <c r="D120" s="129"/>
      <c r="E120" s="129"/>
      <c r="F120" s="129"/>
    </row>
    <row r="121" spans="1:6" s="15" customFormat="1" x14ac:dyDescent="0.2">
      <c r="A121" s="129" t="s">
        <v>141</v>
      </c>
      <c r="B121" s="129"/>
      <c r="C121" s="129"/>
      <c r="D121" s="129"/>
      <c r="E121" s="129"/>
      <c r="F121" s="129"/>
    </row>
    <row r="122" spans="1:6" s="15" customFormat="1" x14ac:dyDescent="0.2">
      <c r="A122" s="129" t="s">
        <v>147</v>
      </c>
      <c r="B122" s="129"/>
      <c r="C122" s="129"/>
      <c r="D122" s="129"/>
      <c r="E122" s="129"/>
      <c r="F122" s="129"/>
    </row>
    <row r="123" spans="1:6" s="15" customFormat="1" x14ac:dyDescent="0.2">
      <c r="A123" s="129" t="s">
        <v>142</v>
      </c>
      <c r="B123" s="129"/>
      <c r="C123" s="129"/>
      <c r="D123" s="129"/>
      <c r="E123" s="129"/>
      <c r="F123" s="129"/>
    </row>
    <row r="124" spans="1:6" s="15" customFormat="1" x14ac:dyDescent="0.2">
      <c r="A124" s="105" t="s">
        <v>143</v>
      </c>
      <c r="B124" s="25"/>
      <c r="C124" s="126" t="s">
        <v>144</v>
      </c>
      <c r="D124" s="127"/>
      <c r="E124" s="127"/>
      <c r="F124" s="25"/>
    </row>
    <row r="125" spans="1:6" s="15" customFormat="1" x14ac:dyDescent="0.2">
      <c r="A125" s="106" t="s">
        <v>145</v>
      </c>
      <c r="B125" s="25"/>
      <c r="C125" s="109"/>
      <c r="D125" s="109"/>
      <c r="E125" s="109"/>
      <c r="F125" s="25"/>
    </row>
    <row r="126" spans="1:6" s="15" customFormat="1" x14ac:dyDescent="0.2">
      <c r="A126" s="105"/>
      <c r="B126" s="25"/>
      <c r="C126" s="25"/>
      <c r="D126" s="25"/>
      <c r="E126" s="25"/>
      <c r="F126" s="25"/>
    </row>
    <row r="127" spans="1:6" s="15" customFormat="1" x14ac:dyDescent="0.2">
      <c r="A127" s="105"/>
      <c r="B127" s="25"/>
      <c r="C127" s="25"/>
      <c r="D127" s="25"/>
      <c r="E127" s="25"/>
      <c r="F127" s="25"/>
    </row>
    <row r="128" spans="1:6" s="15" customFormat="1" x14ac:dyDescent="0.2">
      <c r="A128" s="25"/>
      <c r="B128" s="25"/>
      <c r="C128" s="128" t="s">
        <v>146</v>
      </c>
      <c r="D128" s="128"/>
      <c r="E128" s="128"/>
      <c r="F128" s="25"/>
    </row>
    <row r="129" s="15" customFormat="1" x14ac:dyDescent="0.2"/>
    <row r="130" s="15" customFormat="1" x14ac:dyDescent="0.2"/>
  </sheetData>
  <mergeCells count="29">
    <mergeCell ref="C17:D17"/>
    <mergeCell ref="E17:F17"/>
    <mergeCell ref="B1:F1"/>
    <mergeCell ref="B2:C2"/>
    <mergeCell ref="A3:F3"/>
    <mergeCell ref="A4:F4"/>
    <mergeCell ref="C10:D10"/>
    <mergeCell ref="C11:D11"/>
    <mergeCell ref="C12:D12"/>
    <mergeCell ref="A14:B14"/>
    <mergeCell ref="C14:F14"/>
    <mergeCell ref="A15:F15"/>
    <mergeCell ref="A16:F16"/>
    <mergeCell ref="A121:F121"/>
    <mergeCell ref="A122:F122"/>
    <mergeCell ref="A123:F123"/>
    <mergeCell ref="C124:E124"/>
    <mergeCell ref="C128:E128"/>
    <mergeCell ref="B58:B59"/>
    <mergeCell ref="B73:B74"/>
    <mergeCell ref="B88:B89"/>
    <mergeCell ref="B103:B104"/>
    <mergeCell ref="A120:F120"/>
    <mergeCell ref="A108:A109"/>
    <mergeCell ref="B108:C108"/>
    <mergeCell ref="D108:E108"/>
    <mergeCell ref="B109:C109"/>
    <mergeCell ref="D109:E109"/>
    <mergeCell ref="A119:F119"/>
  </mergeCells>
  <conditionalFormatting sqref="A3:A5">
    <cfRule type="cellIs" dxfId="116" priority="3" operator="equal">
      <formula>"PROCEDE"</formula>
    </cfRule>
    <cfRule type="cellIs" dxfId="115" priority="4" operator="equal">
      <formula>"NO PROCEDE INSCRIPCIÓN"</formula>
    </cfRule>
  </conditionalFormatting>
  <conditionalFormatting sqref="E20:E28 E35:E43 E49:E59 E95:E104 E80:E89 E65:E74">
    <cfRule type="cellIs" dxfId="114" priority="2" operator="equal">
      <formula>"REPROBADA"</formula>
    </cfRule>
  </conditionalFormatting>
  <conditionalFormatting sqref="F9">
    <cfRule type="cellIs" dxfId="113" priority="1" operator="equal">
      <formula>1</formula>
    </cfRule>
  </conditionalFormatting>
  <pageMargins left="0.70866141732283472" right="0.70866141732283472" top="0.74803149606299213" bottom="0.74803149606299213" header="0.31496062992125984" footer="0.31496062992125984"/>
  <pageSetup scale="90" fitToHeight="0" orientation="portrait" r:id="rId1"/>
  <drawing r:id="rId2"/>
  <tableParts count="6">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C128"/>
  <sheetViews>
    <sheetView workbookViewId="0">
      <selection activeCell="F2" sqref="F2"/>
    </sheetView>
  </sheetViews>
  <sheetFormatPr baseColWidth="10" defaultColWidth="0" defaultRowHeight="0" customHeight="1" zeroHeight="1" x14ac:dyDescent="0.2"/>
  <cols>
    <col min="1" max="1" width="38.140625" style="25" customWidth="1"/>
    <col min="2" max="2" width="10.5703125" style="25" customWidth="1"/>
    <col min="3" max="3" width="15.140625" style="25" customWidth="1"/>
    <col min="4" max="4" width="12.28515625" style="25" customWidth="1"/>
    <col min="5" max="5" width="12.85546875" style="25" customWidth="1"/>
    <col min="6" max="6" width="12.7109375" style="25" customWidth="1"/>
    <col min="7" max="9" width="12.5703125" style="14" hidden="1"/>
    <col min="10" max="10" width="2.5703125" style="14" hidden="1"/>
    <col min="11" max="11" width="12.5703125" style="14" hidden="1"/>
    <col min="12" max="16383" width="12.5703125" style="15" hidden="1"/>
    <col min="16384" max="16384" width="1.28515625" style="15" hidden="1"/>
  </cols>
  <sheetData>
    <row r="1" spans="1:12" ht="14.25" x14ac:dyDescent="0.2">
      <c r="A1" s="12" t="s">
        <v>52</v>
      </c>
      <c r="B1" s="142"/>
      <c r="C1" s="142"/>
      <c r="D1" s="142"/>
      <c r="E1" s="142"/>
      <c r="F1" s="142"/>
      <c r="G1" s="13"/>
      <c r="H1" s="13"/>
      <c r="I1" s="13"/>
      <c r="J1" s="13"/>
    </row>
    <row r="2" spans="1:12" ht="14.25" x14ac:dyDescent="0.2">
      <c r="A2" s="12" t="s">
        <v>53</v>
      </c>
      <c r="B2" s="143"/>
      <c r="C2" s="143"/>
      <c r="D2" s="16" t="s">
        <v>54</v>
      </c>
      <c r="E2" s="17" t="s">
        <v>148</v>
      </c>
      <c r="F2" s="17" t="s">
        <v>150</v>
      </c>
      <c r="G2" s="18"/>
      <c r="H2" s="18"/>
      <c r="I2" s="18"/>
      <c r="J2" s="19"/>
      <c r="L2" s="20"/>
    </row>
    <row r="3" spans="1:12" ht="15" x14ac:dyDescent="0.2">
      <c r="A3" s="144" t="str">
        <f>IF(B2&lt;&gt;"",IF(E6&gt;E12+1,"NO PROCEDE POR EXCEDER TIEMPO",IF(AND(D112=0,E8&lt;=E11),"PROCEDE",IF(AND(D112&lt;&gt;0,E8&lt;=E12+1),"PROCEDE","NO PROCEDE POR EXCEDER CARGA"))),"")</f>
        <v/>
      </c>
      <c r="B3" s="144"/>
      <c r="C3" s="144"/>
      <c r="D3" s="144"/>
      <c r="E3" s="144"/>
      <c r="F3" s="144"/>
    </row>
    <row r="4" spans="1:12" s="21" customFormat="1" ht="19.5" customHeight="1" x14ac:dyDescent="0.2">
      <c r="A4" s="145" t="str">
        <f>IF(A3="PROCEDE", IF(E9=0,"REINSCRIPCIÓN A UN NUMERO DE CRÉDITOS COMPRENDIDO ENTRE LA CARGA MÍNIMA Y LA MÁXIMA**",IF(F8&gt;E10,"INSCRIBIR NUEVAS UNIDADES DE APRENDIZAJE Y RECURSAR ADEUDOS NO RECURSADOS PREVIAMENTE (SUJETO A CUPO)**","RECURSAR ADEUDOS (NO RECURSADOS PREVIAMENTE) E INSCRIBIR NUEVAS UNIDADES DE APRENDIZAJE (SUJETO A CUPO)**")),IF(A3="NO PROCEDE POR EXCEDER CARGA",IF(AND(E9&gt;E12,F8&lt;=0),"PROCEDE RECURSAR ADEUDOS (NO RECURSADOS PREVIAMENTE) HASTA LA CARGA MEDIA Y PRESENTAR ETS AL FINALIZAR EL PERIODO**",""),""))</f>
        <v/>
      </c>
      <c r="B4" s="145"/>
      <c r="C4" s="145"/>
      <c r="D4" s="145"/>
      <c r="E4" s="145"/>
      <c r="F4" s="145"/>
      <c r="G4" s="19"/>
      <c r="H4" s="19"/>
      <c r="I4" s="19"/>
      <c r="J4" s="19"/>
      <c r="K4" s="19"/>
    </row>
    <row r="5" spans="1:12" s="21" customFormat="1" ht="3" customHeight="1" thickBot="1" x14ac:dyDescent="0.25">
      <c r="A5" s="114"/>
      <c r="B5" s="114"/>
      <c r="C5" s="114"/>
      <c r="D5" s="114"/>
      <c r="E5" s="114"/>
      <c r="F5" s="114"/>
      <c r="G5" s="19"/>
      <c r="H5" s="19"/>
      <c r="I5" s="19"/>
      <c r="J5" s="19"/>
      <c r="K5" s="19"/>
    </row>
    <row r="6" spans="1:12" ht="35.25" customHeight="1" thickBot="1" x14ac:dyDescent="0.25">
      <c r="A6" s="23" t="s">
        <v>55</v>
      </c>
      <c r="B6" s="24">
        <f>TRUNC(B2/1000000)</f>
        <v>0</v>
      </c>
      <c r="D6" s="26" t="s">
        <v>56</v>
      </c>
      <c r="E6" s="27">
        <f>IF(B8=0,0,IF(B8&lt;9,(B12)/(9-B8),"EXCE-DIDO"))</f>
        <v>0</v>
      </c>
      <c r="F6" s="28"/>
      <c r="G6" s="29"/>
      <c r="H6" s="29"/>
      <c r="I6" s="29"/>
      <c r="J6" s="29"/>
    </row>
    <row r="7" spans="1:12" ht="5.25" customHeight="1" x14ac:dyDescent="0.2">
      <c r="A7" s="30"/>
      <c r="B7" s="31"/>
      <c r="C7" s="32"/>
      <c r="D7" s="32"/>
      <c r="E7" s="32"/>
      <c r="L7" s="20"/>
    </row>
    <row r="8" spans="1:12" ht="18" x14ac:dyDescent="0.25">
      <c r="A8" s="33" t="s">
        <v>57</v>
      </c>
      <c r="B8" s="34">
        <f>IF(AND(B6&lt;&gt;0,OR(F2="1",F2="2")),((E2*2)-(B6*2)+F2-1)-B9,0)</f>
        <v>0</v>
      </c>
      <c r="C8" s="35"/>
      <c r="D8" s="112" t="s">
        <v>58</v>
      </c>
      <c r="E8" s="37">
        <f>SUM(H20:H101)</f>
        <v>0</v>
      </c>
      <c r="F8" s="38">
        <f>E12-E9</f>
        <v>40.847000000000001</v>
      </c>
    </row>
    <row r="9" spans="1:12" ht="12.75" x14ac:dyDescent="0.2">
      <c r="A9" s="39" t="s">
        <v>59</v>
      </c>
      <c r="B9" s="40"/>
      <c r="C9" s="35"/>
      <c r="D9" s="112" t="s">
        <v>60</v>
      </c>
      <c r="E9" s="41">
        <f>SUM(I20:I101)</f>
        <v>0</v>
      </c>
      <c r="F9" s="42" t="str">
        <f>IF(E9&lt;E6,1,"")</f>
        <v/>
      </c>
    </row>
    <row r="10" spans="1:12" ht="12.75" x14ac:dyDescent="0.2">
      <c r="A10" s="112" t="s">
        <v>61</v>
      </c>
      <c r="B10" s="43">
        <f>SUM(B29,B44,B59,B76,B92,B109)</f>
        <v>245.08199999999999</v>
      </c>
      <c r="C10" s="132" t="s">
        <v>62</v>
      </c>
      <c r="D10" s="132"/>
      <c r="E10" s="44">
        <v>27.23</v>
      </c>
      <c r="L10" s="20"/>
    </row>
    <row r="11" spans="1:12" ht="12.75" x14ac:dyDescent="0.2">
      <c r="A11" s="112" t="s">
        <v>63</v>
      </c>
      <c r="B11" s="43">
        <f>SUM(D29,D44,D59,D74,D89,D106)</f>
        <v>0</v>
      </c>
      <c r="C11" s="132" t="s">
        <v>64</v>
      </c>
      <c r="D11" s="132"/>
      <c r="E11" s="44">
        <v>81.7</v>
      </c>
    </row>
    <row r="12" spans="1:12" ht="12.75" x14ac:dyDescent="0.2">
      <c r="A12" s="112" t="s">
        <v>65</v>
      </c>
      <c r="B12" s="45">
        <f>B10-B11</f>
        <v>245.08199999999999</v>
      </c>
      <c r="C12" s="132" t="s">
        <v>66</v>
      </c>
      <c r="D12" s="132"/>
      <c r="E12" s="46">
        <f>(B10)/(6)</f>
        <v>40.847000000000001</v>
      </c>
      <c r="F12" s="47"/>
    </row>
    <row r="13" spans="1:12" s="53" customFormat="1" ht="13.5" customHeight="1" x14ac:dyDescent="0.2">
      <c r="A13" s="48"/>
      <c r="B13" s="49"/>
      <c r="C13" s="50"/>
      <c r="D13" s="39" t="s">
        <v>67</v>
      </c>
      <c r="E13" s="51"/>
      <c r="F13" s="51"/>
      <c r="G13" s="52"/>
      <c r="H13" s="52"/>
      <c r="I13" s="52"/>
      <c r="J13" s="52"/>
      <c r="K13" s="52"/>
    </row>
    <row r="14" spans="1:12" ht="18" customHeight="1" x14ac:dyDescent="0.2">
      <c r="A14" s="137" t="str">
        <f>IF(E6&lt;=E12,IF(E8&lt;E6,"LA CARGA ACADÉMICA DEL PERIODO ESCOLAR DEBE SER MAYOR AL COCIENTE DEL ART. 52",""),"")</f>
        <v/>
      </c>
      <c r="B14" s="137"/>
      <c r="C14" s="138" t="str">
        <f>IF(A3="PROCEDE",IF(E8&lt;E10,"LA CARGA ACADÉMICA DEBE SER SUPERIOR A LA CARGA MÍNIMA",IF(AND(D112=0,E8&gt;E11),"LA CARGA ACADÉMICA DEBE SER INFERIOR A LA CARGA MÁXIMA",IF(AND(D112&lt;&gt;0,E8&gt;E12+1),"LA CARGA ACADÉMICA DEBE SER INFERIOR A LA MEDIA",""))),"")</f>
        <v/>
      </c>
      <c r="D14" s="138"/>
      <c r="E14" s="138"/>
      <c r="F14" s="138"/>
    </row>
    <row r="15" spans="1:12" ht="12.75" x14ac:dyDescent="0.2">
      <c r="A15" s="139" t="s">
        <v>68</v>
      </c>
      <c r="B15" s="140"/>
      <c r="C15" s="140"/>
      <c r="D15" s="140"/>
      <c r="E15" s="140"/>
      <c r="F15" s="141"/>
      <c r="G15" s="54"/>
      <c r="H15" s="54"/>
      <c r="I15" s="54"/>
      <c r="J15" s="54"/>
    </row>
    <row r="16" spans="1:12" ht="63.75" customHeight="1" x14ac:dyDescent="0.2">
      <c r="A16" s="130" t="s">
        <v>69</v>
      </c>
      <c r="B16" s="130"/>
      <c r="C16" s="130"/>
      <c r="D16" s="130"/>
      <c r="E16" s="130"/>
      <c r="F16" s="130"/>
      <c r="G16" s="55"/>
      <c r="H16" s="55"/>
      <c r="I16" s="55"/>
      <c r="J16" s="55"/>
    </row>
    <row r="17" spans="1:11" ht="12.75" x14ac:dyDescent="0.2">
      <c r="A17" s="25" t="s">
        <v>70</v>
      </c>
      <c r="C17" s="131" t="s">
        <v>71</v>
      </c>
      <c r="D17" s="131"/>
      <c r="E17" s="131" t="s">
        <v>72</v>
      </c>
      <c r="F17" s="131"/>
    </row>
    <row r="18" spans="1:11" ht="21" x14ac:dyDescent="0.2">
      <c r="A18" s="56" t="s">
        <v>73</v>
      </c>
      <c r="B18" s="57" t="s">
        <v>74</v>
      </c>
      <c r="C18" s="57" t="s">
        <v>75</v>
      </c>
      <c r="D18" s="57" t="s">
        <v>76</v>
      </c>
      <c r="E18" s="58" t="s">
        <v>77</v>
      </c>
      <c r="F18" s="57" t="s">
        <v>78</v>
      </c>
      <c r="G18" s="59" t="s">
        <v>79</v>
      </c>
      <c r="K18" s="59"/>
    </row>
    <row r="19" spans="1:11" ht="12.75" x14ac:dyDescent="0.2">
      <c r="A19" s="60"/>
      <c r="B19" s="60"/>
      <c r="C19" s="60"/>
      <c r="D19" s="60"/>
      <c r="E19" s="61"/>
      <c r="F19" s="62" t="s">
        <v>80</v>
      </c>
      <c r="G19" s="63"/>
      <c r="K19" s="63"/>
    </row>
    <row r="20" spans="1:11" ht="12.75" x14ac:dyDescent="0.2">
      <c r="A20" s="64" t="s">
        <v>81</v>
      </c>
      <c r="B20" s="65">
        <v>5.62</v>
      </c>
      <c r="C20" s="66"/>
      <c r="D20" s="67">
        <f t="shared" ref="D20:D28" si="0">IF(AND(C20&lt;=10,C20&gt;=6),(B20),(0))</f>
        <v>0</v>
      </c>
      <c r="E20" s="68" t="str">
        <f t="shared" ref="E20:E28" si="1">IF(AND(C20&gt;=6,C20&lt;=10),"APROBADA",IF(AND(C20&gt;=0,C20&lt;6,C20&lt;&gt;""),"REPROBADA",""))</f>
        <v/>
      </c>
      <c r="F20" s="69"/>
      <c r="G20" s="70"/>
      <c r="H20" s="14">
        <f t="shared" ref="H20:H28" si="2">IF(OR(AND(E20&lt;&gt;"APROBADA",OR(F20="x",F20="X")),E20="REPROBADA"),B20,0)</f>
        <v>0</v>
      </c>
      <c r="I20" s="14">
        <f t="shared" ref="I20:I28" si="3">IF(E20="REPROBADA",B20,0)</f>
        <v>0</v>
      </c>
      <c r="K20" s="63"/>
    </row>
    <row r="21" spans="1:11" ht="12.75" x14ac:dyDescent="0.2">
      <c r="A21" s="64" t="s">
        <v>82</v>
      </c>
      <c r="B21" s="65">
        <v>4.5</v>
      </c>
      <c r="C21" s="66"/>
      <c r="D21" s="67">
        <f t="shared" si="0"/>
        <v>0</v>
      </c>
      <c r="E21" s="68" t="str">
        <f t="shared" si="1"/>
        <v/>
      </c>
      <c r="F21" s="69"/>
      <c r="G21" s="70"/>
      <c r="H21" s="14">
        <f t="shared" si="2"/>
        <v>0</v>
      </c>
      <c r="I21" s="14">
        <f t="shared" si="3"/>
        <v>0</v>
      </c>
      <c r="K21" s="63"/>
    </row>
    <row r="22" spans="1:11" ht="12.75" x14ac:dyDescent="0.2">
      <c r="A22" s="64" t="s">
        <v>9</v>
      </c>
      <c r="B22" s="65">
        <v>4.5</v>
      </c>
      <c r="C22" s="66"/>
      <c r="D22" s="67">
        <f t="shared" si="0"/>
        <v>0</v>
      </c>
      <c r="E22" s="68" t="str">
        <f t="shared" si="1"/>
        <v/>
      </c>
      <c r="F22" s="71"/>
      <c r="G22" s="70"/>
      <c r="H22" s="14">
        <f t="shared" si="2"/>
        <v>0</v>
      </c>
      <c r="I22" s="14">
        <f t="shared" si="3"/>
        <v>0</v>
      </c>
      <c r="K22" s="72"/>
    </row>
    <row r="23" spans="1:11" ht="12.75" x14ac:dyDescent="0.2">
      <c r="A23" s="64" t="s">
        <v>83</v>
      </c>
      <c r="B23" s="65">
        <v>5.62</v>
      </c>
      <c r="C23" s="66"/>
      <c r="D23" s="67">
        <f t="shared" si="0"/>
        <v>0</v>
      </c>
      <c r="E23" s="68" t="str">
        <f t="shared" si="1"/>
        <v/>
      </c>
      <c r="F23" s="69"/>
      <c r="G23" s="70"/>
      <c r="H23" s="14">
        <f t="shared" si="2"/>
        <v>0</v>
      </c>
      <c r="I23" s="14">
        <f t="shared" si="3"/>
        <v>0</v>
      </c>
      <c r="K23" s="63"/>
    </row>
    <row r="24" spans="1:11" ht="12.75" x14ac:dyDescent="0.2">
      <c r="A24" s="64" t="s">
        <v>84</v>
      </c>
      <c r="B24" s="65">
        <v>3.37</v>
      </c>
      <c r="C24" s="66"/>
      <c r="D24" s="67">
        <f t="shared" si="0"/>
        <v>0</v>
      </c>
      <c r="E24" s="68" t="str">
        <f t="shared" si="1"/>
        <v/>
      </c>
      <c r="F24" s="69"/>
      <c r="G24" s="70"/>
      <c r="H24" s="14">
        <f t="shared" si="2"/>
        <v>0</v>
      </c>
      <c r="I24" s="14">
        <f t="shared" si="3"/>
        <v>0</v>
      </c>
      <c r="K24" s="63"/>
    </row>
    <row r="25" spans="1:11" ht="12.75" x14ac:dyDescent="0.2">
      <c r="A25" s="64" t="s">
        <v>10</v>
      </c>
      <c r="B25" s="65">
        <v>3.37</v>
      </c>
      <c r="C25" s="66"/>
      <c r="D25" s="67">
        <f t="shared" si="0"/>
        <v>0</v>
      </c>
      <c r="E25" s="68" t="str">
        <f t="shared" si="1"/>
        <v/>
      </c>
      <c r="F25" s="69"/>
      <c r="G25" s="70"/>
      <c r="H25" s="14">
        <f t="shared" si="2"/>
        <v>0</v>
      </c>
      <c r="I25" s="14">
        <f t="shared" si="3"/>
        <v>0</v>
      </c>
      <c r="K25" s="63"/>
    </row>
    <row r="26" spans="1:11" ht="12.75" x14ac:dyDescent="0.2">
      <c r="A26" s="64" t="s">
        <v>85</v>
      </c>
      <c r="B26" s="73">
        <v>1E-3</v>
      </c>
      <c r="C26" s="66"/>
      <c r="D26" s="74">
        <f t="shared" si="0"/>
        <v>0</v>
      </c>
      <c r="E26" s="68" t="str">
        <f t="shared" si="1"/>
        <v/>
      </c>
      <c r="F26" s="69"/>
      <c r="G26" s="70"/>
      <c r="H26" s="14">
        <f t="shared" si="2"/>
        <v>0</v>
      </c>
      <c r="I26" s="14">
        <f t="shared" si="3"/>
        <v>0</v>
      </c>
      <c r="K26" s="63"/>
    </row>
    <row r="27" spans="1:11" ht="12.75" x14ac:dyDescent="0.2">
      <c r="A27" s="64" t="s">
        <v>86</v>
      </c>
      <c r="B27" s="65">
        <v>4.5</v>
      </c>
      <c r="C27" s="66"/>
      <c r="D27" s="67">
        <f t="shared" si="0"/>
        <v>0</v>
      </c>
      <c r="E27" s="68" t="str">
        <f t="shared" si="1"/>
        <v/>
      </c>
      <c r="F27" s="69"/>
      <c r="G27" s="70"/>
      <c r="H27" s="14">
        <f t="shared" si="2"/>
        <v>0</v>
      </c>
      <c r="I27" s="14">
        <f t="shared" si="3"/>
        <v>0</v>
      </c>
      <c r="K27" s="63"/>
    </row>
    <row r="28" spans="1:11" ht="12.75" x14ac:dyDescent="0.2">
      <c r="A28" s="64" t="s">
        <v>87</v>
      </c>
      <c r="B28" s="65">
        <v>3.37</v>
      </c>
      <c r="C28" s="66"/>
      <c r="D28" s="67">
        <f t="shared" si="0"/>
        <v>0</v>
      </c>
      <c r="E28" s="68" t="str">
        <f t="shared" si="1"/>
        <v/>
      </c>
      <c r="F28" s="69"/>
      <c r="G28" s="70"/>
      <c r="H28" s="14">
        <f t="shared" si="2"/>
        <v>0</v>
      </c>
      <c r="I28" s="14">
        <f t="shared" si="3"/>
        <v>0</v>
      </c>
      <c r="K28" s="63"/>
    </row>
    <row r="29" spans="1:11" ht="12.75" x14ac:dyDescent="0.2">
      <c r="A29" s="60"/>
      <c r="B29" s="75">
        <f>SUM(B20:B28)</f>
        <v>34.851000000000006</v>
      </c>
      <c r="C29" s="109"/>
      <c r="D29" s="77">
        <f>SUM(D20:D28)</f>
        <v>0</v>
      </c>
      <c r="E29" s="78"/>
      <c r="F29" s="62">
        <f>COUNTIF(H20:H28,"&lt;&gt;0")</f>
        <v>0</v>
      </c>
      <c r="G29" s="63"/>
      <c r="K29" s="63"/>
    </row>
    <row r="30" spans="1:11" ht="12.75" x14ac:dyDescent="0.2">
      <c r="A30" s="60"/>
      <c r="B30" s="79"/>
      <c r="C30" s="109"/>
      <c r="D30" s="79"/>
      <c r="E30" s="80"/>
      <c r="F30" s="81">
        <f>SUM(H20:H28)</f>
        <v>0</v>
      </c>
      <c r="G30" s="63"/>
      <c r="K30" s="63"/>
    </row>
    <row r="31" spans="1:11" ht="12.75" x14ac:dyDescent="0.2">
      <c r="A31" s="60"/>
      <c r="B31" s="79"/>
      <c r="C31" s="109"/>
      <c r="D31" s="79"/>
      <c r="E31" s="80"/>
      <c r="F31" s="61"/>
      <c r="G31" s="63"/>
    </row>
    <row r="32" spans="1:11" ht="12.75" x14ac:dyDescent="0.2">
      <c r="A32" s="25" t="s">
        <v>88</v>
      </c>
      <c r="G32" s="82"/>
    </row>
    <row r="33" spans="1:9" s="15" customFormat="1" ht="21" x14ac:dyDescent="0.2">
      <c r="A33" s="56" t="s">
        <v>73</v>
      </c>
      <c r="B33" s="57" t="s">
        <v>74</v>
      </c>
      <c r="C33" s="57" t="s">
        <v>75</v>
      </c>
      <c r="D33" s="57" t="s">
        <v>76</v>
      </c>
      <c r="E33" s="58" t="s">
        <v>77</v>
      </c>
      <c r="F33" s="57" t="s">
        <v>78</v>
      </c>
      <c r="G33" s="59" t="s">
        <v>89</v>
      </c>
      <c r="H33" s="14"/>
      <c r="I33" s="14"/>
    </row>
    <row r="34" spans="1:9" s="15" customFormat="1" ht="12.75" x14ac:dyDescent="0.2">
      <c r="A34" s="60"/>
      <c r="B34" s="60"/>
      <c r="C34" s="60"/>
      <c r="D34" s="60"/>
      <c r="E34" s="61"/>
      <c r="F34" s="62" t="s">
        <v>80</v>
      </c>
      <c r="G34" s="63"/>
      <c r="H34" s="14"/>
      <c r="I34" s="14"/>
    </row>
    <row r="35" spans="1:9" s="15" customFormat="1" ht="12.75" x14ac:dyDescent="0.2">
      <c r="A35" s="64" t="s">
        <v>90</v>
      </c>
      <c r="B35" s="65">
        <v>5.62</v>
      </c>
      <c r="C35" s="66"/>
      <c r="D35" s="67">
        <f t="shared" ref="D35:D43" si="4">IF(AND(C35&lt;=10,C35&gt;=6),(B35),(0))</f>
        <v>0</v>
      </c>
      <c r="E35" s="68" t="str">
        <f t="shared" ref="E35:E43" si="5">IF(AND(C35&gt;=6,C35&lt;=10),"APROBADA",IF(AND(C35&gt;=0,C35&lt;6,C35&lt;&gt;""),"REPROBADA",""))</f>
        <v/>
      </c>
      <c r="F35" s="69"/>
      <c r="G35" s="83"/>
      <c r="H35" s="14">
        <f t="shared" ref="H35:H43" si="6">IF(OR(AND(E35&lt;&gt;"APROBADA",OR(F35="x",F35="X")),E35="REPROBADA"),B35,0)</f>
        <v>0</v>
      </c>
      <c r="I35" s="14">
        <f t="shared" ref="I35:I43" si="7">IF(E35="REPROBADA",B35,0)</f>
        <v>0</v>
      </c>
    </row>
    <row r="36" spans="1:9" s="15" customFormat="1" ht="12.75" x14ac:dyDescent="0.2">
      <c r="A36" s="64" t="s">
        <v>91</v>
      </c>
      <c r="B36" s="65">
        <v>3.37</v>
      </c>
      <c r="C36" s="66"/>
      <c r="D36" s="67">
        <f t="shared" si="4"/>
        <v>0</v>
      </c>
      <c r="E36" s="68" t="str">
        <f t="shared" si="5"/>
        <v/>
      </c>
      <c r="F36" s="69"/>
      <c r="G36" s="83"/>
      <c r="H36" s="14">
        <f t="shared" si="6"/>
        <v>0</v>
      </c>
      <c r="I36" s="14">
        <f t="shared" si="7"/>
        <v>0</v>
      </c>
    </row>
    <row r="37" spans="1:9" s="15" customFormat="1" ht="12.75" x14ac:dyDescent="0.2">
      <c r="A37" s="64" t="s">
        <v>11</v>
      </c>
      <c r="B37" s="65">
        <v>4.5</v>
      </c>
      <c r="C37" s="66"/>
      <c r="D37" s="67">
        <f t="shared" si="4"/>
        <v>0</v>
      </c>
      <c r="E37" s="68" t="str">
        <f t="shared" si="5"/>
        <v/>
      </c>
      <c r="F37" s="69"/>
      <c r="G37" s="83"/>
      <c r="H37" s="14">
        <f t="shared" si="6"/>
        <v>0</v>
      </c>
      <c r="I37" s="14">
        <f t="shared" si="7"/>
        <v>0</v>
      </c>
    </row>
    <row r="38" spans="1:9" s="15" customFormat="1" ht="12.75" x14ac:dyDescent="0.2">
      <c r="A38" s="64" t="s">
        <v>92</v>
      </c>
      <c r="B38" s="65">
        <v>5.62</v>
      </c>
      <c r="C38" s="66"/>
      <c r="D38" s="67">
        <f t="shared" si="4"/>
        <v>0</v>
      </c>
      <c r="E38" s="68" t="str">
        <f t="shared" si="5"/>
        <v/>
      </c>
      <c r="F38" s="69"/>
      <c r="G38" s="83"/>
      <c r="H38" s="14">
        <f t="shared" si="6"/>
        <v>0</v>
      </c>
      <c r="I38" s="14">
        <f t="shared" si="7"/>
        <v>0</v>
      </c>
    </row>
    <row r="39" spans="1:9" s="15" customFormat="1" ht="12.75" x14ac:dyDescent="0.2">
      <c r="A39" s="64" t="s">
        <v>12</v>
      </c>
      <c r="B39" s="65">
        <v>4.5</v>
      </c>
      <c r="C39" s="66"/>
      <c r="D39" s="67">
        <f t="shared" si="4"/>
        <v>0</v>
      </c>
      <c r="E39" s="68" t="str">
        <f t="shared" si="5"/>
        <v/>
      </c>
      <c r="F39" s="69"/>
      <c r="G39" s="83"/>
      <c r="H39" s="14">
        <f t="shared" si="6"/>
        <v>0</v>
      </c>
      <c r="I39" s="14">
        <f t="shared" si="7"/>
        <v>0</v>
      </c>
    </row>
    <row r="40" spans="1:9" s="15" customFormat="1" ht="12.75" x14ac:dyDescent="0.2">
      <c r="A40" s="64" t="s">
        <v>13</v>
      </c>
      <c r="B40" s="65">
        <v>5.62</v>
      </c>
      <c r="C40" s="66"/>
      <c r="D40" s="67">
        <f t="shared" si="4"/>
        <v>0</v>
      </c>
      <c r="E40" s="68" t="str">
        <f t="shared" si="5"/>
        <v/>
      </c>
      <c r="F40" s="69"/>
      <c r="G40" s="83"/>
      <c r="H40" s="14">
        <f t="shared" si="6"/>
        <v>0</v>
      </c>
      <c r="I40" s="14">
        <f t="shared" si="7"/>
        <v>0</v>
      </c>
    </row>
    <row r="41" spans="1:9" s="15" customFormat="1" ht="12.75" x14ac:dyDescent="0.2">
      <c r="A41" s="64" t="s">
        <v>93</v>
      </c>
      <c r="B41" s="65">
        <v>3.37</v>
      </c>
      <c r="C41" s="66"/>
      <c r="D41" s="67">
        <f t="shared" si="4"/>
        <v>0</v>
      </c>
      <c r="E41" s="68" t="str">
        <f t="shared" si="5"/>
        <v/>
      </c>
      <c r="F41" s="69"/>
      <c r="G41" s="83"/>
      <c r="H41" s="14">
        <f t="shared" si="6"/>
        <v>0</v>
      </c>
      <c r="I41" s="14">
        <f t="shared" si="7"/>
        <v>0</v>
      </c>
    </row>
    <row r="42" spans="1:9" s="15" customFormat="1" ht="12.75" x14ac:dyDescent="0.2">
      <c r="A42" s="64" t="s">
        <v>94</v>
      </c>
      <c r="B42" s="73">
        <v>1E-3</v>
      </c>
      <c r="C42" s="66"/>
      <c r="D42" s="74">
        <f t="shared" si="4"/>
        <v>0</v>
      </c>
      <c r="E42" s="68" t="str">
        <f t="shared" si="5"/>
        <v/>
      </c>
      <c r="F42" s="69"/>
      <c r="G42" s="83"/>
      <c r="H42" s="14">
        <f t="shared" si="6"/>
        <v>0</v>
      </c>
      <c r="I42" s="14">
        <f t="shared" si="7"/>
        <v>0</v>
      </c>
    </row>
    <row r="43" spans="1:9" s="15" customFormat="1" ht="12.75" x14ac:dyDescent="0.2">
      <c r="A43" s="64" t="s">
        <v>95</v>
      </c>
      <c r="B43" s="65">
        <v>3.37</v>
      </c>
      <c r="C43" s="66"/>
      <c r="D43" s="67">
        <f t="shared" si="4"/>
        <v>0</v>
      </c>
      <c r="E43" s="68" t="str">
        <f t="shared" si="5"/>
        <v/>
      </c>
      <c r="F43" s="69"/>
      <c r="G43" s="83"/>
      <c r="H43" s="14">
        <f t="shared" si="6"/>
        <v>0</v>
      </c>
      <c r="I43" s="14">
        <f t="shared" si="7"/>
        <v>0</v>
      </c>
    </row>
    <row r="44" spans="1:9" s="15" customFormat="1" ht="12.75" x14ac:dyDescent="0.2">
      <c r="A44" s="60"/>
      <c r="B44" s="75">
        <f>SUM(B35:B43)</f>
        <v>35.970999999999997</v>
      </c>
      <c r="C44" s="60">
        <v>6</v>
      </c>
      <c r="D44" s="77">
        <f>SUM(D35:D43)</f>
        <v>0</v>
      </c>
      <c r="E44" s="78"/>
      <c r="F44" s="62">
        <f>COUNTIF(H35:H43,"&lt;&gt;0")</f>
        <v>0</v>
      </c>
      <c r="G44" s="63"/>
      <c r="H44" s="14"/>
      <c r="I44" s="14"/>
    </row>
    <row r="45" spans="1:9" s="15" customFormat="1" ht="12.75" x14ac:dyDescent="0.2">
      <c r="A45" s="60"/>
      <c r="B45" s="79"/>
      <c r="C45" s="60"/>
      <c r="D45" s="79"/>
      <c r="E45" s="80"/>
      <c r="F45" s="81">
        <f>SUM(H35:H43)</f>
        <v>0</v>
      </c>
      <c r="G45" s="63"/>
      <c r="H45" s="14"/>
      <c r="I45" s="14"/>
    </row>
    <row r="46" spans="1:9" s="15" customFormat="1" ht="12.75" x14ac:dyDescent="0.2">
      <c r="A46" s="84" t="s">
        <v>96</v>
      </c>
      <c r="B46" s="25"/>
      <c r="C46" s="25"/>
      <c r="D46" s="25"/>
      <c r="E46" s="25"/>
      <c r="F46" s="25"/>
      <c r="G46" s="82"/>
      <c r="H46" s="14"/>
      <c r="I46" s="14"/>
    </row>
    <row r="47" spans="1:9" s="15" customFormat="1" ht="21" x14ac:dyDescent="0.2">
      <c r="A47" s="56" t="s">
        <v>73</v>
      </c>
      <c r="B47" s="57" t="s">
        <v>74</v>
      </c>
      <c r="C47" s="57" t="s">
        <v>75</v>
      </c>
      <c r="D47" s="57" t="s">
        <v>76</v>
      </c>
      <c r="E47" s="58" t="s">
        <v>77</v>
      </c>
      <c r="F47" s="57" t="s">
        <v>78</v>
      </c>
      <c r="G47" s="59" t="s">
        <v>89</v>
      </c>
      <c r="H47" s="14"/>
      <c r="I47" s="14"/>
    </row>
    <row r="48" spans="1:9" s="15" customFormat="1" ht="12.75" x14ac:dyDescent="0.2">
      <c r="A48" s="60"/>
      <c r="B48" s="60"/>
      <c r="C48" s="60"/>
      <c r="D48" s="60"/>
      <c r="E48" s="61"/>
      <c r="F48" s="62" t="s">
        <v>80</v>
      </c>
      <c r="G48" s="63"/>
      <c r="H48" s="14"/>
      <c r="I48" s="14"/>
    </row>
    <row r="49" spans="1:9" s="15" customFormat="1" ht="12.75" x14ac:dyDescent="0.2">
      <c r="A49" s="85" t="s">
        <v>97</v>
      </c>
      <c r="B49" s="86">
        <v>5.62</v>
      </c>
      <c r="C49" s="66"/>
      <c r="D49" s="67">
        <f t="shared" ref="D49:D57" si="8">IF(AND(C49&lt;=10,C49&gt;=6),(B49),(0))</f>
        <v>0</v>
      </c>
      <c r="E49" s="68" t="str">
        <f t="shared" ref="E49:E59" si="9">IF(AND(C49&gt;=6,C49&lt;=10),"APROBADA",IF(AND(C49&gt;=0,C49&lt;6,C49&lt;&gt;""),"REPROBADA",""))</f>
        <v/>
      </c>
      <c r="F49" s="66"/>
      <c r="G49" s="83"/>
      <c r="H49" s="14">
        <f t="shared" ref="H49:H58" si="10">IF(OR(AND(E49&lt;&gt;"APROBADA",OR(F49="x",F49="X")),E49="REPROBADA"),B49,0)</f>
        <v>0</v>
      </c>
      <c r="I49" s="14">
        <f t="shared" ref="I49:I58" si="11">IF(E49="REPROBADA",B49,0)</f>
        <v>0</v>
      </c>
    </row>
    <row r="50" spans="1:9" s="15" customFormat="1" ht="12.75" x14ac:dyDescent="0.2">
      <c r="A50" s="85" t="s">
        <v>98</v>
      </c>
      <c r="B50" s="86">
        <v>5.62</v>
      </c>
      <c r="C50" s="66"/>
      <c r="D50" s="67">
        <f t="shared" si="8"/>
        <v>0</v>
      </c>
      <c r="E50" s="68" t="str">
        <f t="shared" si="9"/>
        <v/>
      </c>
      <c r="F50" s="66"/>
      <c r="G50" s="83"/>
      <c r="H50" s="14">
        <f t="shared" si="10"/>
        <v>0</v>
      </c>
      <c r="I50" s="14">
        <f t="shared" si="11"/>
        <v>0</v>
      </c>
    </row>
    <row r="51" spans="1:9" s="15" customFormat="1" ht="12.75" x14ac:dyDescent="0.2">
      <c r="A51" s="85" t="s">
        <v>99</v>
      </c>
      <c r="B51" s="86">
        <v>4.5</v>
      </c>
      <c r="C51" s="66"/>
      <c r="D51" s="67">
        <f t="shared" si="8"/>
        <v>0</v>
      </c>
      <c r="E51" s="68" t="str">
        <f t="shared" si="9"/>
        <v/>
      </c>
      <c r="F51" s="66"/>
      <c r="G51" s="83"/>
      <c r="H51" s="14">
        <f t="shared" si="10"/>
        <v>0</v>
      </c>
      <c r="I51" s="14">
        <f t="shared" si="11"/>
        <v>0</v>
      </c>
    </row>
    <row r="52" spans="1:9" s="15" customFormat="1" ht="12.75" x14ac:dyDescent="0.2">
      <c r="A52" s="85" t="s">
        <v>100</v>
      </c>
      <c r="B52" s="86">
        <v>6.75</v>
      </c>
      <c r="C52" s="66"/>
      <c r="D52" s="67">
        <f t="shared" si="8"/>
        <v>0</v>
      </c>
      <c r="E52" s="68" t="str">
        <f t="shared" si="9"/>
        <v/>
      </c>
      <c r="F52" s="66"/>
      <c r="G52" s="83"/>
      <c r="H52" s="14">
        <f t="shared" si="10"/>
        <v>0</v>
      </c>
      <c r="I52" s="14">
        <f t="shared" si="11"/>
        <v>0</v>
      </c>
    </row>
    <row r="53" spans="1:9" s="15" customFormat="1" ht="12.75" x14ac:dyDescent="0.2">
      <c r="A53" s="85" t="s">
        <v>101</v>
      </c>
      <c r="B53" s="86">
        <v>3.37</v>
      </c>
      <c r="C53" s="66"/>
      <c r="D53" s="67">
        <f t="shared" si="8"/>
        <v>0</v>
      </c>
      <c r="E53" s="68" t="str">
        <f t="shared" si="9"/>
        <v/>
      </c>
      <c r="F53" s="66"/>
      <c r="G53" s="83"/>
      <c r="H53" s="14">
        <f t="shared" si="10"/>
        <v>0</v>
      </c>
      <c r="I53" s="14">
        <f t="shared" si="11"/>
        <v>0</v>
      </c>
    </row>
    <row r="54" spans="1:9" s="15" customFormat="1" ht="12.75" x14ac:dyDescent="0.2">
      <c r="A54" s="85" t="s">
        <v>18</v>
      </c>
      <c r="B54" s="86">
        <v>5.62</v>
      </c>
      <c r="C54" s="66"/>
      <c r="D54" s="67">
        <f t="shared" si="8"/>
        <v>0</v>
      </c>
      <c r="E54" s="68" t="str">
        <f t="shared" si="9"/>
        <v/>
      </c>
      <c r="F54" s="66"/>
      <c r="G54" s="83"/>
      <c r="H54" s="14">
        <f t="shared" si="10"/>
        <v>0</v>
      </c>
      <c r="I54" s="14">
        <f t="shared" si="11"/>
        <v>0</v>
      </c>
    </row>
    <row r="55" spans="1:9" s="15" customFormat="1" ht="12.75" x14ac:dyDescent="0.2">
      <c r="A55" s="85" t="s">
        <v>102</v>
      </c>
      <c r="B55" s="86">
        <v>3.37</v>
      </c>
      <c r="C55" s="66"/>
      <c r="D55" s="67">
        <f>IF(AND(C55&lt;=10,C55&gt;=6),(B55),(0))</f>
        <v>0</v>
      </c>
      <c r="E55" s="68" t="str">
        <f t="shared" si="9"/>
        <v/>
      </c>
      <c r="F55" s="66"/>
      <c r="G55" s="83"/>
      <c r="H55" s="14">
        <f t="shared" si="10"/>
        <v>0</v>
      </c>
      <c r="I55" s="14">
        <f t="shared" si="11"/>
        <v>0</v>
      </c>
    </row>
    <row r="56" spans="1:9" s="15" customFormat="1" ht="13.5" x14ac:dyDescent="0.25">
      <c r="A56" s="3" t="s">
        <v>8</v>
      </c>
      <c r="B56" s="4">
        <v>4.5</v>
      </c>
      <c r="C56" s="66"/>
      <c r="D56" s="67">
        <f t="shared" si="8"/>
        <v>0</v>
      </c>
      <c r="E56" s="68" t="str">
        <f t="shared" si="9"/>
        <v/>
      </c>
      <c r="F56" s="66"/>
      <c r="G56" s="83"/>
      <c r="H56" s="14">
        <f t="shared" si="10"/>
        <v>0</v>
      </c>
      <c r="I56" s="14">
        <f t="shared" si="11"/>
        <v>0</v>
      </c>
    </row>
    <row r="57" spans="1:9" s="15" customFormat="1" ht="13.5" x14ac:dyDescent="0.25">
      <c r="A57" s="3" t="s">
        <v>43</v>
      </c>
      <c r="B57" s="5">
        <v>4.5</v>
      </c>
      <c r="C57" s="66"/>
      <c r="D57" s="67">
        <f t="shared" si="8"/>
        <v>0</v>
      </c>
      <c r="E57" s="68" t="str">
        <f t="shared" si="9"/>
        <v/>
      </c>
      <c r="F57" s="66"/>
      <c r="G57" s="83"/>
      <c r="H57" s="14">
        <f t="shared" si="10"/>
        <v>0</v>
      </c>
      <c r="I57" s="14">
        <f t="shared" si="11"/>
        <v>0</v>
      </c>
    </row>
    <row r="58" spans="1:9" s="15" customFormat="1" ht="13.5" x14ac:dyDescent="0.25">
      <c r="A58" s="3" t="s">
        <v>41</v>
      </c>
      <c r="B58" s="4">
        <v>3.37</v>
      </c>
      <c r="C58" s="66"/>
      <c r="D58" s="67">
        <f>IF(AND(C58&lt;=10,C58&gt;=6),(B58),(0))</f>
        <v>0</v>
      </c>
      <c r="E58" s="68" t="str">
        <f t="shared" si="9"/>
        <v/>
      </c>
      <c r="F58" s="66"/>
      <c r="G58" s="83"/>
      <c r="H58" s="14">
        <f t="shared" si="10"/>
        <v>0</v>
      </c>
      <c r="I58" s="14">
        <f t="shared" si="11"/>
        <v>0</v>
      </c>
    </row>
    <row r="59" spans="1:9" s="15" customFormat="1" ht="13.5" x14ac:dyDescent="0.25">
      <c r="A59" s="119"/>
      <c r="B59" s="87">
        <f>SUM(B49:B58)</f>
        <v>47.22</v>
      </c>
      <c r="C59" s="60"/>
      <c r="D59" s="87">
        <f>SUM(D48:D58)</f>
        <v>0</v>
      </c>
      <c r="E59" s="68" t="str">
        <f t="shared" si="9"/>
        <v/>
      </c>
      <c r="F59" s="62">
        <f>COUNTIF(H49:H58,"&lt;&gt;0")</f>
        <v>0</v>
      </c>
      <c r="G59" s="63"/>
      <c r="H59" s="14"/>
      <c r="I59" s="14"/>
    </row>
    <row r="60" spans="1:9" s="15" customFormat="1" ht="12.75" x14ac:dyDescent="0.2">
      <c r="A60" s="120"/>
      <c r="B60" s="79"/>
      <c r="C60" s="60"/>
      <c r="D60" s="79"/>
      <c r="E60" s="80"/>
      <c r="F60" s="81">
        <f>SUM(H49:H58)</f>
        <v>0</v>
      </c>
      <c r="G60" s="63"/>
      <c r="H60" s="14"/>
      <c r="I60" s="14"/>
    </row>
    <row r="61" spans="1:9" s="15" customFormat="1" ht="12.75" x14ac:dyDescent="0.2">
      <c r="A61" s="60"/>
      <c r="B61" s="79"/>
      <c r="C61" s="60"/>
      <c r="D61" s="79"/>
      <c r="E61" s="80"/>
      <c r="F61" s="81"/>
      <c r="G61" s="63"/>
      <c r="H61" s="14"/>
      <c r="I61" s="14"/>
    </row>
    <row r="62" spans="1:9" s="15" customFormat="1" ht="12.75" x14ac:dyDescent="0.2">
      <c r="A62" s="84" t="s">
        <v>106</v>
      </c>
      <c r="B62" s="25"/>
      <c r="C62" s="25"/>
      <c r="D62" s="79"/>
      <c r="E62" s="25"/>
      <c r="G62" s="82"/>
      <c r="H62" s="14"/>
      <c r="I62" s="14"/>
    </row>
    <row r="63" spans="1:9" s="15" customFormat="1" ht="21" x14ac:dyDescent="0.2">
      <c r="A63" s="56" t="s">
        <v>73</v>
      </c>
      <c r="B63" s="57" t="s">
        <v>74</v>
      </c>
      <c r="C63" s="57" t="s">
        <v>75</v>
      </c>
      <c r="D63" s="57" t="s">
        <v>76</v>
      </c>
      <c r="E63" s="58" t="s">
        <v>77</v>
      </c>
      <c r="F63" s="57" t="s">
        <v>78</v>
      </c>
      <c r="G63" s="59" t="s">
        <v>89</v>
      </c>
      <c r="H63" s="14"/>
      <c r="I63" s="14"/>
    </row>
    <row r="64" spans="1:9" s="15" customFormat="1" ht="12.75" x14ac:dyDescent="0.2">
      <c r="A64" s="60"/>
      <c r="B64" s="60"/>
      <c r="C64" s="60"/>
      <c r="D64" s="60"/>
      <c r="E64" s="78"/>
      <c r="F64" s="62" t="s">
        <v>80</v>
      </c>
      <c r="G64" s="63"/>
      <c r="H64" s="14"/>
      <c r="I64" s="14"/>
    </row>
    <row r="65" spans="1:9" s="15" customFormat="1" ht="12.75" x14ac:dyDescent="0.2">
      <c r="A65" s="85" t="s">
        <v>107</v>
      </c>
      <c r="B65" s="86">
        <v>5.62</v>
      </c>
      <c r="C65" s="66"/>
      <c r="D65" s="67">
        <f t="shared" ref="D65:D68" si="12">IF(AND(C65&lt;=10,C65&gt;=6),(B65),(0))</f>
        <v>0</v>
      </c>
      <c r="E65" s="68" t="str">
        <f t="shared" ref="E65:E75" si="13">IF(AND(C65&gt;=6,C65&lt;=10),"APROBADA",IF(AND(C65&gt;=0,C65&lt;6,C65&lt;&gt;""),"REPROBADA",""))</f>
        <v/>
      </c>
      <c r="F65" s="66"/>
      <c r="G65" s="83"/>
      <c r="H65" s="14">
        <f t="shared" ref="H65:H69" si="14">IF(OR(AND(E65&lt;&gt;"APROBADA",OR(F65="x",F65="X")),E65="REPROBADA"),B65,0)</f>
        <v>0</v>
      </c>
      <c r="I65" s="14">
        <f t="shared" ref="I65:I69" si="15">IF(E65="REPROBADA",B65,0)</f>
        <v>0</v>
      </c>
    </row>
    <row r="66" spans="1:9" s="15" customFormat="1" ht="12.75" x14ac:dyDescent="0.2">
      <c r="A66" s="85" t="s">
        <v>108</v>
      </c>
      <c r="B66" s="86">
        <v>5.62</v>
      </c>
      <c r="C66" s="66"/>
      <c r="D66" s="67">
        <f t="shared" si="12"/>
        <v>0</v>
      </c>
      <c r="E66" s="68" t="str">
        <f t="shared" si="13"/>
        <v/>
      </c>
      <c r="F66" s="66"/>
      <c r="G66" s="83"/>
      <c r="H66" s="14">
        <f t="shared" si="14"/>
        <v>0</v>
      </c>
      <c r="I66" s="14">
        <f t="shared" si="15"/>
        <v>0</v>
      </c>
    </row>
    <row r="67" spans="1:9" s="15" customFormat="1" ht="12.75" x14ac:dyDescent="0.2">
      <c r="A67" s="85" t="s">
        <v>109</v>
      </c>
      <c r="B67" s="86">
        <v>4.5</v>
      </c>
      <c r="C67" s="66"/>
      <c r="D67" s="67">
        <f t="shared" si="12"/>
        <v>0</v>
      </c>
      <c r="E67" s="68" t="str">
        <f t="shared" si="13"/>
        <v/>
      </c>
      <c r="F67" s="66"/>
      <c r="G67" s="83"/>
      <c r="H67" s="14">
        <f t="shared" si="14"/>
        <v>0</v>
      </c>
      <c r="I67" s="14">
        <f t="shared" si="15"/>
        <v>0</v>
      </c>
    </row>
    <row r="68" spans="1:9" s="15" customFormat="1" ht="12.75" x14ac:dyDescent="0.2">
      <c r="A68" s="85" t="s">
        <v>14</v>
      </c>
      <c r="B68" s="86">
        <v>6.75</v>
      </c>
      <c r="C68" s="66"/>
      <c r="D68" s="67">
        <f t="shared" si="12"/>
        <v>0</v>
      </c>
      <c r="E68" s="68" t="str">
        <f t="shared" si="13"/>
        <v/>
      </c>
      <c r="F68" s="66"/>
      <c r="G68" s="83"/>
      <c r="H68" s="14">
        <f t="shared" si="14"/>
        <v>0</v>
      </c>
      <c r="I68" s="14">
        <f t="shared" si="15"/>
        <v>0</v>
      </c>
    </row>
    <row r="69" spans="1:9" s="15" customFormat="1" ht="12.75" x14ac:dyDescent="0.2">
      <c r="A69" s="85" t="s">
        <v>15</v>
      </c>
      <c r="B69" s="86">
        <v>5.62</v>
      </c>
      <c r="C69" s="66"/>
      <c r="D69" s="67">
        <f>IF(AND(C69&lt;=10,C69&gt;=6),(#REF!),(0))</f>
        <v>0</v>
      </c>
      <c r="E69" s="68" t="str">
        <f t="shared" si="13"/>
        <v/>
      </c>
      <c r="F69" s="66"/>
      <c r="G69" s="83"/>
      <c r="H69" s="14">
        <f t="shared" si="14"/>
        <v>0</v>
      </c>
      <c r="I69" s="14">
        <f t="shared" si="15"/>
        <v>0</v>
      </c>
    </row>
    <row r="70" spans="1:9" s="15" customFormat="1" ht="13.5" x14ac:dyDescent="0.25">
      <c r="A70" s="2" t="s">
        <v>25</v>
      </c>
      <c r="B70" s="4">
        <v>6.75</v>
      </c>
      <c r="C70" s="66"/>
      <c r="D70" s="67">
        <f>IF(AND(C70&lt;=10,C70&gt;=6),(B69),(0))</f>
        <v>0</v>
      </c>
      <c r="E70" s="68" t="str">
        <f t="shared" si="13"/>
        <v/>
      </c>
      <c r="F70" s="66"/>
      <c r="G70" s="83"/>
      <c r="H70" s="14">
        <f>IF(OR(AND(E70&lt;&gt;"APROBADA",OR(F70="x",F70="X")),E70="REPROBADA"),B69,0)</f>
        <v>0</v>
      </c>
      <c r="I70" s="14">
        <f>IF(E70="REPROBADA",B69,0)</f>
        <v>0</v>
      </c>
    </row>
    <row r="71" spans="1:9" s="15" customFormat="1" ht="13.5" x14ac:dyDescent="0.25">
      <c r="A71" s="2" t="s">
        <v>26</v>
      </c>
      <c r="B71" s="4">
        <v>3.37</v>
      </c>
      <c r="C71" s="66"/>
      <c r="D71" s="67">
        <f>IF(AND(C71&lt;=10,C71&gt;=6),(B70),(0))</f>
        <v>0</v>
      </c>
      <c r="E71" s="68" t="str">
        <f t="shared" si="13"/>
        <v/>
      </c>
      <c r="F71" s="66"/>
      <c r="G71" s="83"/>
      <c r="H71" s="14">
        <f>IF(OR(AND(E71&lt;&gt;"APROBADA",OR(F71="x",F71="X")),E71="REPROBADA"),B70,0)</f>
        <v>0</v>
      </c>
      <c r="I71" s="14">
        <f>IF(E71="REPROBADA",B70,0)</f>
        <v>0</v>
      </c>
    </row>
    <row r="72" spans="1:9" s="15" customFormat="1" ht="13.5" x14ac:dyDescent="0.25">
      <c r="A72" s="3" t="s">
        <v>44</v>
      </c>
      <c r="B72" s="4">
        <v>3.37</v>
      </c>
      <c r="C72" s="66"/>
      <c r="D72" s="67">
        <f>IF(AND(C72&lt;=10,C72&gt;=6),(B71),(0))</f>
        <v>0</v>
      </c>
      <c r="E72" s="68" t="str">
        <f t="shared" si="13"/>
        <v/>
      </c>
      <c r="F72" s="66"/>
      <c r="G72" s="83"/>
      <c r="H72" s="14">
        <f>IF(OR(AND(E72&lt;&gt;"APROBADA",OR(F72="x",F72="X")),E72="REPROBADA"),B71,0)</f>
        <v>0</v>
      </c>
      <c r="I72" s="14">
        <f>IF(E72="REPROBADA",B71,0)</f>
        <v>0</v>
      </c>
    </row>
    <row r="73" spans="1:9" s="15" customFormat="1" ht="13.5" customHeight="1" x14ac:dyDescent="0.25">
      <c r="A73" s="11" t="s">
        <v>42</v>
      </c>
      <c r="B73" s="146">
        <v>3.37</v>
      </c>
      <c r="C73" s="66"/>
      <c r="D73" s="67">
        <f>IF(AND(C73&lt;=10,C73&gt;=6),(B72),(0))</f>
        <v>0</v>
      </c>
      <c r="E73" s="68" t="str">
        <f t="shared" si="13"/>
        <v/>
      </c>
      <c r="F73" s="66"/>
      <c r="G73" s="83"/>
      <c r="H73" s="14">
        <f>IF(OR(AND(E73&lt;&gt;"APROBADA",OR(F73="x",F73="X")),E73="REPROBADA"),B73,0)</f>
        <v>0</v>
      </c>
      <c r="I73" s="14">
        <f>IF(E73="REPROBADA",B72,0)</f>
        <v>0</v>
      </c>
    </row>
    <row r="74" spans="1:9" s="15" customFormat="1" ht="16.5" customHeight="1" x14ac:dyDescent="0.25">
      <c r="A74" s="2" t="s">
        <v>149</v>
      </c>
      <c r="B74" s="147"/>
      <c r="C74" s="66"/>
      <c r="D74" s="67">
        <f>IF(AND(C74&lt;=10,C74&gt;=6),(B72),(0))</f>
        <v>0</v>
      </c>
      <c r="E74" s="68" t="str">
        <f t="shared" si="13"/>
        <v/>
      </c>
      <c r="F74" s="66"/>
      <c r="G74" s="63"/>
      <c r="H74" s="14">
        <f>IF(OR(AND(E74&lt;&gt;"APROBADA",OR(F74="x",F74="X")),E74="REPROBADA"),B73,0)</f>
        <v>0</v>
      </c>
      <c r="I74" s="14">
        <f>IF(E74="REPROBADA",B73,0)</f>
        <v>0</v>
      </c>
    </row>
    <row r="75" spans="1:9" s="15" customFormat="1" ht="13.5" x14ac:dyDescent="0.25">
      <c r="A75" s="107" t="s">
        <v>45</v>
      </c>
      <c r="B75" s="147"/>
      <c r="C75" s="66"/>
      <c r="D75" s="87">
        <f>SUM(D65:D74)</f>
        <v>0</v>
      </c>
      <c r="E75" s="68" t="str">
        <f t="shared" si="13"/>
        <v/>
      </c>
      <c r="F75" s="66"/>
      <c r="G75" s="63"/>
      <c r="H75" s="14">
        <f>IF(OR(AND(E75&lt;&gt;"APROBADA",OR(F75="x",F75="X")),E75="REPROBADA"),B73,0)</f>
        <v>0</v>
      </c>
      <c r="I75" s="14">
        <f>IF(E75="REPROBADA",B73,0)</f>
        <v>0</v>
      </c>
    </row>
    <row r="76" spans="1:9" s="15" customFormat="1" ht="12.75" x14ac:dyDescent="0.2">
      <c r="A76" s="60"/>
      <c r="B76" s="115">
        <f>SUM(B65:B75)</f>
        <v>44.969999999999992</v>
      </c>
      <c r="C76" s="60"/>
      <c r="D76" s="87">
        <f>SUM(D66:D75)</f>
        <v>0</v>
      </c>
      <c r="E76" s="80"/>
      <c r="F76" s="62">
        <f>COUNTIF(H65:H75,"&lt;&gt;0")</f>
        <v>0</v>
      </c>
      <c r="G76" s="63"/>
      <c r="H76" s="14"/>
      <c r="I76" s="14"/>
    </row>
    <row r="77" spans="1:9" s="15" customFormat="1" ht="12.75" x14ac:dyDescent="0.2">
      <c r="A77" s="84" t="s">
        <v>114</v>
      </c>
      <c r="B77" s="25"/>
      <c r="C77" s="25"/>
      <c r="D77" s="25"/>
      <c r="E77" s="25"/>
      <c r="F77" s="81">
        <f>SUM(H65:H75)</f>
        <v>0</v>
      </c>
      <c r="G77" s="82"/>
      <c r="H77" s="14"/>
      <c r="I77" s="14"/>
    </row>
    <row r="78" spans="1:9" s="15" customFormat="1" ht="21" x14ac:dyDescent="0.2">
      <c r="A78" s="56" t="s">
        <v>73</v>
      </c>
      <c r="B78" s="57" t="s">
        <v>74</v>
      </c>
      <c r="C78" s="57" t="s">
        <v>75</v>
      </c>
      <c r="D78" s="57" t="s">
        <v>76</v>
      </c>
      <c r="E78" s="58" t="s">
        <v>77</v>
      </c>
      <c r="F78" s="57" t="s">
        <v>78</v>
      </c>
      <c r="G78" s="59" t="s">
        <v>89</v>
      </c>
      <c r="H78" s="14"/>
      <c r="I78" s="14"/>
    </row>
    <row r="79" spans="1:9" s="15" customFormat="1" ht="12.75" x14ac:dyDescent="0.2">
      <c r="A79" s="60"/>
      <c r="B79" s="60"/>
      <c r="C79" s="60"/>
      <c r="D79" s="60"/>
      <c r="E79" s="78"/>
      <c r="F79" s="62" t="s">
        <v>80</v>
      </c>
      <c r="G79" s="63"/>
      <c r="H79" s="14"/>
      <c r="I79" s="14"/>
    </row>
    <row r="80" spans="1:9" s="15" customFormat="1" ht="12.75" x14ac:dyDescent="0.2">
      <c r="A80" s="85" t="s">
        <v>115</v>
      </c>
      <c r="B80" s="86">
        <v>5.62</v>
      </c>
      <c r="C80" s="66"/>
      <c r="D80" s="67">
        <f t="shared" ref="D80:D88" si="16">IF(AND(C80&lt;=10,C80&gt;=6),(B80),(0))</f>
        <v>0</v>
      </c>
      <c r="E80" s="68" t="str">
        <f t="shared" ref="E80:E91" si="17">IF(AND(C80&gt;=6,C80&lt;=10),"APROBADA",IF(AND(C80&gt;=0,C80&lt;6,C80&lt;&gt;""),"REPROBADA",""))</f>
        <v/>
      </c>
      <c r="F80" s="66"/>
      <c r="G80" s="83"/>
      <c r="H80" s="14">
        <f t="shared" ref="H80:H88" si="18">IF(OR(AND(E80&lt;&gt;"APROBADA",OR(F80="x",F80="X")),E80="REPROBADA"),B80,0)</f>
        <v>0</v>
      </c>
      <c r="I80" s="14">
        <f t="shared" ref="I80:I89" si="19">IF(E80="REPROBADA",B80,0)</f>
        <v>0</v>
      </c>
    </row>
    <row r="81" spans="1:11" ht="12.75" x14ac:dyDescent="0.2">
      <c r="A81" s="85" t="s">
        <v>116</v>
      </c>
      <c r="B81" s="86">
        <v>5.62</v>
      </c>
      <c r="C81" s="66"/>
      <c r="D81" s="67">
        <f t="shared" si="16"/>
        <v>0</v>
      </c>
      <c r="E81" s="68" t="str">
        <f t="shared" si="17"/>
        <v/>
      </c>
      <c r="F81" s="66"/>
      <c r="G81" s="83"/>
      <c r="H81" s="14">
        <f t="shared" si="18"/>
        <v>0</v>
      </c>
      <c r="I81" s="14">
        <f t="shared" si="19"/>
        <v>0</v>
      </c>
      <c r="J81" s="15"/>
      <c r="K81" s="15"/>
    </row>
    <row r="82" spans="1:11" ht="12.75" x14ac:dyDescent="0.2">
      <c r="A82" s="85" t="s">
        <v>117</v>
      </c>
      <c r="B82" s="86">
        <v>4.5</v>
      </c>
      <c r="C82" s="66"/>
      <c r="D82" s="67">
        <f t="shared" si="16"/>
        <v>0</v>
      </c>
      <c r="E82" s="68" t="str">
        <f t="shared" si="17"/>
        <v/>
      </c>
      <c r="F82" s="66"/>
      <c r="G82" s="83"/>
      <c r="H82" s="14">
        <f t="shared" si="18"/>
        <v>0</v>
      </c>
      <c r="I82" s="14">
        <f t="shared" si="19"/>
        <v>0</v>
      </c>
      <c r="J82" s="15"/>
      <c r="K82" s="15"/>
    </row>
    <row r="83" spans="1:11" ht="12.75" x14ac:dyDescent="0.2">
      <c r="A83" s="85" t="s">
        <v>16</v>
      </c>
      <c r="B83" s="86">
        <v>6.75</v>
      </c>
      <c r="C83" s="66"/>
      <c r="D83" s="67">
        <f t="shared" si="16"/>
        <v>0</v>
      </c>
      <c r="E83" s="68" t="str">
        <f t="shared" si="17"/>
        <v/>
      </c>
      <c r="F83" s="66"/>
      <c r="G83" s="83"/>
      <c r="H83" s="14">
        <f t="shared" si="18"/>
        <v>0</v>
      </c>
      <c r="I83" s="14">
        <f t="shared" si="19"/>
        <v>0</v>
      </c>
      <c r="J83" s="15"/>
      <c r="K83" s="15"/>
    </row>
    <row r="84" spans="1:11" ht="12.75" x14ac:dyDescent="0.2">
      <c r="A84" s="85" t="s">
        <v>118</v>
      </c>
      <c r="B84" s="89">
        <v>0</v>
      </c>
      <c r="C84" s="66"/>
      <c r="D84" s="74">
        <f t="shared" si="16"/>
        <v>0</v>
      </c>
      <c r="E84" s="68" t="str">
        <f t="shared" si="17"/>
        <v/>
      </c>
      <c r="F84" s="66"/>
      <c r="G84" s="83"/>
      <c r="H84" s="14">
        <f t="shared" si="18"/>
        <v>0</v>
      </c>
      <c r="I84" s="14">
        <f t="shared" si="19"/>
        <v>0</v>
      </c>
      <c r="J84" s="15"/>
      <c r="K84" s="15"/>
    </row>
    <row r="85" spans="1:11" ht="13.5" x14ac:dyDescent="0.25">
      <c r="A85" s="1" t="s">
        <v>27</v>
      </c>
      <c r="B85" s="9">
        <v>3.37</v>
      </c>
      <c r="C85" s="66"/>
      <c r="D85" s="67">
        <f t="shared" si="16"/>
        <v>0</v>
      </c>
      <c r="E85" s="68" t="str">
        <f t="shared" si="17"/>
        <v/>
      </c>
      <c r="F85" s="66"/>
      <c r="G85" s="83"/>
      <c r="H85" s="14">
        <f t="shared" si="18"/>
        <v>0</v>
      </c>
      <c r="I85" s="14">
        <f t="shared" si="19"/>
        <v>0</v>
      </c>
      <c r="J85" s="15"/>
      <c r="K85" s="15"/>
    </row>
    <row r="86" spans="1:11" ht="13.5" x14ac:dyDescent="0.25">
      <c r="A86" s="3" t="s">
        <v>46</v>
      </c>
      <c r="B86" s="9">
        <v>3.37</v>
      </c>
      <c r="C86" s="66"/>
      <c r="D86" s="67">
        <f t="shared" si="16"/>
        <v>0</v>
      </c>
      <c r="E86" s="68" t="str">
        <f t="shared" si="17"/>
        <v/>
      </c>
      <c r="F86" s="66"/>
      <c r="G86" s="83"/>
      <c r="H86" s="14">
        <f t="shared" si="18"/>
        <v>0</v>
      </c>
      <c r="I86" s="14">
        <f t="shared" si="19"/>
        <v>0</v>
      </c>
      <c r="J86" s="15"/>
      <c r="K86" s="15"/>
    </row>
    <row r="87" spans="1:11" ht="13.5" x14ac:dyDescent="0.25">
      <c r="A87" s="3" t="s">
        <v>2</v>
      </c>
      <c r="B87" s="9">
        <v>3.37</v>
      </c>
      <c r="C87" s="66"/>
      <c r="D87" s="67">
        <f t="shared" si="16"/>
        <v>0</v>
      </c>
      <c r="E87" s="68" t="str">
        <f t="shared" si="17"/>
        <v/>
      </c>
      <c r="F87" s="66"/>
      <c r="G87" s="83"/>
      <c r="H87" s="14">
        <f t="shared" si="18"/>
        <v>0</v>
      </c>
      <c r="I87" s="14">
        <f t="shared" si="19"/>
        <v>0</v>
      </c>
      <c r="J87" s="15"/>
      <c r="K87" s="15"/>
    </row>
    <row r="88" spans="1:11" ht="13.5" x14ac:dyDescent="0.25">
      <c r="A88" s="1" t="s">
        <v>3</v>
      </c>
      <c r="B88" s="10">
        <v>4.5</v>
      </c>
      <c r="C88" s="66"/>
      <c r="D88" s="67">
        <f t="shared" si="16"/>
        <v>0</v>
      </c>
      <c r="E88" s="68" t="str">
        <f t="shared" si="17"/>
        <v/>
      </c>
      <c r="F88" s="66"/>
      <c r="G88" s="83"/>
      <c r="H88" s="14">
        <f t="shared" si="18"/>
        <v>0</v>
      </c>
      <c r="I88" s="14">
        <f t="shared" si="19"/>
        <v>0</v>
      </c>
      <c r="J88" s="15"/>
      <c r="K88" s="15"/>
    </row>
    <row r="89" spans="1:11" ht="13.5" x14ac:dyDescent="0.25">
      <c r="A89" s="1" t="s">
        <v>47</v>
      </c>
      <c r="B89" s="150">
        <v>3.37</v>
      </c>
      <c r="C89" s="66"/>
      <c r="D89" s="87">
        <f>IF(AND(C89&lt;=10,C89&gt;=6),(B88),(0))</f>
        <v>0</v>
      </c>
      <c r="E89" s="68" t="str">
        <f t="shared" si="17"/>
        <v/>
      </c>
      <c r="F89" s="66"/>
      <c r="G89" s="63"/>
      <c r="H89" s="14">
        <f>IF(OR(AND(E89&lt;&gt;"APROBADA",OR(F89="x",F89="X")),E89="REPROBADA"),B88,0)</f>
        <v>0</v>
      </c>
      <c r="I89" s="14">
        <f t="shared" si="19"/>
        <v>0</v>
      </c>
      <c r="J89" s="15"/>
      <c r="K89" s="15"/>
    </row>
    <row r="90" spans="1:11" ht="13.5" x14ac:dyDescent="0.25">
      <c r="A90" s="3" t="s">
        <v>48</v>
      </c>
      <c r="B90" s="147"/>
      <c r="C90" s="66"/>
      <c r="D90" s="87">
        <f t="shared" ref="D90:D91" si="20">IF(AND(C90&lt;=10,C90&gt;=6),(B89),(0))</f>
        <v>0</v>
      </c>
      <c r="E90" s="68" t="str">
        <f t="shared" si="17"/>
        <v/>
      </c>
      <c r="F90" s="66"/>
      <c r="G90" s="63"/>
      <c r="H90" s="14">
        <f t="shared" ref="H90" si="21">IF(OR(AND(E90&lt;&gt;"APROBADA",OR(F90="x",F90="X")),E90="REPROBADA"),B89,0)</f>
        <v>0</v>
      </c>
      <c r="I90" s="14">
        <f>IF(E90="REPROBADA",B89,0)</f>
        <v>0</v>
      </c>
      <c r="J90" s="15"/>
      <c r="K90" s="15"/>
    </row>
    <row r="91" spans="1:11" ht="13.5" x14ac:dyDescent="0.25">
      <c r="A91" s="3" t="s">
        <v>30</v>
      </c>
      <c r="B91" s="147"/>
      <c r="C91" s="66"/>
      <c r="D91" s="87">
        <f t="shared" si="20"/>
        <v>0</v>
      </c>
      <c r="E91" s="68" t="str">
        <f t="shared" si="17"/>
        <v/>
      </c>
      <c r="F91" s="66"/>
      <c r="G91" s="63"/>
      <c r="H91" s="14">
        <f>IF(OR(AND(E91&lt;&gt;"APROBADA",OR(F91="x",F91="X")),E91="REPROBADA"),B89,0)</f>
        <v>0</v>
      </c>
      <c r="I91" s="14">
        <f>IF(E91="REPROBADA",B89,0)</f>
        <v>0</v>
      </c>
      <c r="J91" s="15"/>
      <c r="K91" s="15"/>
    </row>
    <row r="92" spans="1:11" ht="12.75" x14ac:dyDescent="0.2">
      <c r="A92"/>
      <c r="B92">
        <f>SUM(B80:B91)</f>
        <v>40.47</v>
      </c>
      <c r="C92"/>
      <c r="D92">
        <f>SUM(D80:D91)</f>
        <v>0</v>
      </c>
      <c r="E92"/>
      <c r="F92" s="62">
        <f>COUNTIF(H80:H91,"&lt;&gt;0")</f>
        <v>0</v>
      </c>
      <c r="G92" s="82"/>
      <c r="J92" s="15"/>
      <c r="K92" s="15"/>
    </row>
    <row r="93" spans="1:11" ht="12.75" x14ac:dyDescent="0.2">
      <c r="A93" s="15"/>
      <c r="B93" s="15"/>
      <c r="C93" s="15"/>
      <c r="D93" s="15"/>
      <c r="E93" s="15"/>
      <c r="F93" s="81">
        <f>SUM(H80:H91)</f>
        <v>0</v>
      </c>
      <c r="G93" s="83"/>
      <c r="J93" s="15"/>
      <c r="K93" s="15"/>
    </row>
    <row r="94" spans="1:11" ht="12.75" x14ac:dyDescent="0.2">
      <c r="A94" s="84" t="s">
        <v>123</v>
      </c>
      <c r="G94" s="83"/>
      <c r="J94" s="15"/>
      <c r="K94" s="15"/>
    </row>
    <row r="95" spans="1:11" ht="21" x14ac:dyDescent="0.2">
      <c r="A95" s="56" t="s">
        <v>73</v>
      </c>
      <c r="B95" s="57" t="s">
        <v>74</v>
      </c>
      <c r="C95" s="57" t="s">
        <v>75</v>
      </c>
      <c r="D95" s="57" t="s">
        <v>76</v>
      </c>
      <c r="E95" s="58" t="s">
        <v>77</v>
      </c>
      <c r="F95" s="57" t="s">
        <v>78</v>
      </c>
      <c r="G95" s="83"/>
      <c r="J95" s="15"/>
      <c r="K95" s="15"/>
    </row>
    <row r="96" spans="1:11" ht="12.75" x14ac:dyDescent="0.2">
      <c r="A96" s="60"/>
      <c r="B96" s="60"/>
      <c r="C96" s="60"/>
      <c r="D96" s="60"/>
      <c r="E96" s="78"/>
      <c r="F96" s="62" t="s">
        <v>80</v>
      </c>
      <c r="G96" s="83"/>
      <c r="J96" s="15"/>
      <c r="K96" s="15"/>
    </row>
    <row r="97" spans="1:11" ht="12.75" x14ac:dyDescent="0.2">
      <c r="A97" s="85" t="s">
        <v>124</v>
      </c>
      <c r="B97" s="86">
        <v>5.62</v>
      </c>
      <c r="C97" s="66"/>
      <c r="D97" s="67">
        <f t="shared" ref="D97:D106" si="22">IF(AND(C97&lt;=10,C97&gt;=6),(B97),(0))</f>
        <v>0</v>
      </c>
      <c r="E97" s="68" t="str">
        <f>IF(AND(C97&gt;=6,C97&lt;=10),"APROBADA",IF(AND(C97&gt;=0,C97&lt;6,C97&lt;&gt;""),"REPROBADA",""))</f>
        <v/>
      </c>
      <c r="F97" s="66"/>
      <c r="G97" s="83"/>
      <c r="H97" s="14">
        <f>IF(OR(AND(E97&lt;&gt;"APROBADA",OR(F97="x",F97="X")),E97="REPROBADA"),B97,0)</f>
        <v>0</v>
      </c>
      <c r="I97" s="14">
        <f>IF(E97="REPROBADA",B97,0)</f>
        <v>0</v>
      </c>
      <c r="J97" s="15"/>
      <c r="K97" s="15"/>
    </row>
    <row r="98" spans="1:11" ht="12.75" x14ac:dyDescent="0.2">
      <c r="A98" s="85" t="s">
        <v>125</v>
      </c>
      <c r="B98" s="86">
        <v>5.62</v>
      </c>
      <c r="C98" s="66"/>
      <c r="D98" s="67">
        <f t="shared" si="22"/>
        <v>0</v>
      </c>
      <c r="E98" s="68" t="str">
        <f>IF(AND(C98&gt;=6,C98&lt;=10),"APROBADA",IF(AND(C98&gt;=0,C98&lt;6,C98&lt;&gt;""),"REPROBADA",""))</f>
        <v/>
      </c>
      <c r="F98" s="66"/>
      <c r="G98" s="83"/>
      <c r="H98" s="14">
        <f>IF(OR(AND(E98&lt;&gt;"APROBADA",OR(F98="x",F98="X")),E98="REPROBADA"),B98,0)</f>
        <v>0</v>
      </c>
      <c r="I98" s="14">
        <f t="shared" ref="I98:I106" si="23">IF(E98="REPROBADA",B98,0)</f>
        <v>0</v>
      </c>
      <c r="J98" s="15"/>
      <c r="K98" s="15"/>
    </row>
    <row r="99" spans="1:11" ht="12.75" x14ac:dyDescent="0.2">
      <c r="A99" s="85" t="s">
        <v>126</v>
      </c>
      <c r="B99" s="86">
        <v>4.5</v>
      </c>
      <c r="C99" s="66"/>
      <c r="D99" s="67">
        <f t="shared" si="22"/>
        <v>0</v>
      </c>
      <c r="E99" s="68" t="str">
        <f>IF(AND(C99&gt;=6,C99&lt;=10),"APROBADA",IF(AND(C99&gt;=0,C99&lt;6,C99&lt;&gt;""),"REPROBADA",""))</f>
        <v/>
      </c>
      <c r="F99" s="66"/>
      <c r="G99" s="83"/>
      <c r="H99" s="14">
        <f t="shared" ref="H99:H106" si="24">IF(OR(AND(E99&lt;&gt;"APROBADA",OR(F99="x",F99="X")),E99="REPROBADA"),B99,0)</f>
        <v>0</v>
      </c>
      <c r="I99" s="14">
        <f t="shared" si="23"/>
        <v>0</v>
      </c>
      <c r="J99" s="15"/>
      <c r="K99" s="15"/>
    </row>
    <row r="100" spans="1:11" ht="12.75" x14ac:dyDescent="0.2">
      <c r="A100" s="85" t="s">
        <v>17</v>
      </c>
      <c r="B100" s="86">
        <v>6.75</v>
      </c>
      <c r="C100" s="66"/>
      <c r="D100" s="67">
        <f t="shared" si="22"/>
        <v>0</v>
      </c>
      <c r="E100" s="68" t="str">
        <f t="shared" ref="E100:E108" si="25">IF(AND(C100&gt;=6,C100&lt;=10),"APROBADA",IF(AND(C100&gt;=0,C100&lt;6,C100&lt;&gt;""),"REPROBADA",""))</f>
        <v/>
      </c>
      <c r="F100" s="66"/>
      <c r="G100" s="83"/>
      <c r="H100" s="14">
        <f t="shared" si="24"/>
        <v>0</v>
      </c>
      <c r="I100" s="14">
        <f t="shared" si="23"/>
        <v>0</v>
      </c>
      <c r="J100" s="15"/>
      <c r="K100" s="15"/>
    </row>
    <row r="101" spans="1:11" ht="12.75" x14ac:dyDescent="0.2">
      <c r="A101" s="85" t="s">
        <v>127</v>
      </c>
      <c r="B101" s="89">
        <v>0</v>
      </c>
      <c r="C101" s="66"/>
      <c r="D101" s="74">
        <f t="shared" si="22"/>
        <v>0</v>
      </c>
      <c r="E101" s="68" t="str">
        <f t="shared" si="25"/>
        <v/>
      </c>
      <c r="F101" s="66"/>
      <c r="G101" s="83"/>
      <c r="H101" s="14">
        <f t="shared" si="24"/>
        <v>0</v>
      </c>
      <c r="I101" s="14">
        <f t="shared" si="23"/>
        <v>0</v>
      </c>
      <c r="J101" s="15"/>
      <c r="K101" s="15"/>
    </row>
    <row r="102" spans="1:11" ht="13.5" x14ac:dyDescent="0.25">
      <c r="A102" s="2" t="s">
        <v>6</v>
      </c>
      <c r="B102" s="4">
        <v>4.5</v>
      </c>
      <c r="C102" s="66"/>
      <c r="D102" s="67">
        <f t="shared" si="22"/>
        <v>0</v>
      </c>
      <c r="E102" s="68" t="str">
        <f t="shared" si="25"/>
        <v/>
      </c>
      <c r="F102" s="66"/>
      <c r="G102" s="63"/>
      <c r="H102" s="14">
        <f t="shared" si="24"/>
        <v>0</v>
      </c>
      <c r="I102" s="14">
        <f t="shared" si="23"/>
        <v>0</v>
      </c>
      <c r="J102" s="15"/>
      <c r="K102" s="15"/>
    </row>
    <row r="103" spans="1:11" ht="13.5" x14ac:dyDescent="0.25">
      <c r="A103" s="2" t="s">
        <v>4</v>
      </c>
      <c r="B103" s="4">
        <v>3.37</v>
      </c>
      <c r="C103" s="66"/>
      <c r="D103" s="67">
        <f t="shared" si="22"/>
        <v>0</v>
      </c>
      <c r="E103" s="68" t="str">
        <f t="shared" si="25"/>
        <v/>
      </c>
      <c r="F103" s="66"/>
      <c r="G103" s="82"/>
      <c r="H103" s="14">
        <f t="shared" si="24"/>
        <v>0</v>
      </c>
      <c r="I103" s="14">
        <f t="shared" si="23"/>
        <v>0</v>
      </c>
      <c r="J103" s="15"/>
      <c r="K103" s="15"/>
    </row>
    <row r="104" spans="1:11" ht="13.5" x14ac:dyDescent="0.25">
      <c r="A104" s="2" t="s">
        <v>5</v>
      </c>
      <c r="B104" s="4">
        <v>2.25</v>
      </c>
      <c r="C104" s="66"/>
      <c r="D104" s="67">
        <f t="shared" si="22"/>
        <v>0</v>
      </c>
      <c r="E104" s="68" t="str">
        <f t="shared" si="25"/>
        <v/>
      </c>
      <c r="F104" s="66"/>
      <c r="H104" s="14">
        <f t="shared" si="24"/>
        <v>0</v>
      </c>
      <c r="I104" s="14">
        <f t="shared" si="23"/>
        <v>0</v>
      </c>
      <c r="J104" s="15"/>
      <c r="K104" s="15"/>
    </row>
    <row r="105" spans="1:11" ht="13.5" x14ac:dyDescent="0.25">
      <c r="A105" s="1" t="s">
        <v>7</v>
      </c>
      <c r="B105" s="6">
        <v>3.37</v>
      </c>
      <c r="C105" s="66"/>
      <c r="D105" s="67">
        <f t="shared" si="22"/>
        <v>0</v>
      </c>
      <c r="E105" s="68" t="str">
        <f t="shared" si="25"/>
        <v/>
      </c>
      <c r="F105" s="66"/>
      <c r="H105" s="14">
        <f t="shared" si="24"/>
        <v>0</v>
      </c>
      <c r="I105" s="14">
        <f t="shared" si="23"/>
        <v>0</v>
      </c>
      <c r="J105" s="15"/>
      <c r="K105" s="15"/>
    </row>
    <row r="106" spans="1:11" ht="13.5" x14ac:dyDescent="0.25">
      <c r="A106" s="2" t="s">
        <v>51</v>
      </c>
      <c r="B106" s="151">
        <v>5.62</v>
      </c>
      <c r="C106" s="66"/>
      <c r="D106" s="67">
        <f t="shared" si="22"/>
        <v>0</v>
      </c>
      <c r="E106" s="68" t="str">
        <f t="shared" si="25"/>
        <v/>
      </c>
      <c r="F106" s="66"/>
      <c r="H106" s="14">
        <f t="shared" si="24"/>
        <v>0</v>
      </c>
      <c r="I106" s="14">
        <f t="shared" si="23"/>
        <v>0</v>
      </c>
      <c r="J106" s="15"/>
      <c r="K106" s="15"/>
    </row>
    <row r="107" spans="1:11" ht="13.5" x14ac:dyDescent="0.25">
      <c r="A107" s="7" t="s">
        <v>49</v>
      </c>
      <c r="B107" s="147"/>
      <c r="C107" s="66"/>
      <c r="D107" s="87">
        <f>IF(AND(C107&lt;=10,C107&gt;=6),(B106),(0))</f>
        <v>0</v>
      </c>
      <c r="E107" s="68" t="str">
        <f t="shared" si="25"/>
        <v/>
      </c>
      <c r="F107" s="66"/>
      <c r="H107" s="14">
        <f>IF(OR(AND(E107&lt;&gt;"APROBADA",OR(F107="x",F107="X")),E107="REPROBADA"),B106,0)</f>
        <v>0</v>
      </c>
      <c r="I107" s="14">
        <f>IF(E107="REPROBADA",B106,0)</f>
        <v>0</v>
      </c>
      <c r="J107" s="15"/>
      <c r="K107" s="15"/>
    </row>
    <row r="108" spans="1:11" ht="13.5" x14ac:dyDescent="0.25">
      <c r="A108" s="7" t="s">
        <v>50</v>
      </c>
      <c r="B108" s="147"/>
      <c r="C108" s="66"/>
      <c r="D108" s="87">
        <f>IF(AND(C108&lt;=10,C108&gt;=6),(B106),(0))</f>
        <v>0</v>
      </c>
      <c r="E108" s="68" t="str">
        <f t="shared" si="25"/>
        <v/>
      </c>
      <c r="F108" s="66"/>
      <c r="H108" s="14">
        <f>IF(OR(AND(E108&lt;&gt;"APROBADA",OR(F108="x",F108="X")),E108="REPROBADA"),B106,0)</f>
        <v>0</v>
      </c>
      <c r="I108" s="14">
        <f>IF(E108="REPROBADA",B106,0)</f>
        <v>0</v>
      </c>
      <c r="J108" s="15"/>
      <c r="K108" s="15"/>
    </row>
    <row r="109" spans="1:11" ht="12.75" x14ac:dyDescent="0.2">
      <c r="B109" s="25">
        <f>SUM(B97:B108)</f>
        <v>41.599999999999994</v>
      </c>
      <c r="D109" s="118">
        <f t="shared" ref="D109" si="26">SUM(D99:D108)</f>
        <v>0</v>
      </c>
      <c r="F109" s="62">
        <f>COUNTIF(H97:H108,"&lt;&gt;0")</f>
        <v>0</v>
      </c>
      <c r="J109" s="15"/>
      <c r="K109" s="15"/>
    </row>
    <row r="110" spans="1:11" ht="18" x14ac:dyDescent="0.25">
      <c r="A110" s="90" t="s">
        <v>131</v>
      </c>
      <c r="B110" s="15"/>
      <c r="C110" s="15"/>
      <c r="D110" s="15"/>
      <c r="E110" s="15"/>
      <c r="F110" s="116">
        <f>SUM(H97:H108)</f>
        <v>0</v>
      </c>
      <c r="J110" s="15"/>
      <c r="K110" s="15"/>
    </row>
    <row r="111" spans="1:11" ht="12.75" x14ac:dyDescent="0.2">
      <c r="A111" s="121" t="s">
        <v>132</v>
      </c>
      <c r="B111" s="122" t="s">
        <v>133</v>
      </c>
      <c r="C111" s="123"/>
      <c r="D111" s="122" t="s">
        <v>134</v>
      </c>
      <c r="E111" s="123"/>
      <c r="F111" s="113" t="s">
        <v>135</v>
      </c>
      <c r="G111" s="15"/>
      <c r="H111" s="15"/>
      <c r="I111" s="15"/>
      <c r="J111" s="15"/>
      <c r="K111" s="15"/>
    </row>
    <row r="112" spans="1:11" ht="12.75" x14ac:dyDescent="0.2">
      <c r="A112" s="121"/>
      <c r="B112" s="124">
        <f>COUNTIF(E20:E106,"APROBADA")</f>
        <v>0</v>
      </c>
      <c r="C112" s="125"/>
      <c r="D112" s="124">
        <f>COUNTIF(E20:E105,"REPROBADA")</f>
        <v>0</v>
      </c>
      <c r="E112" s="125"/>
      <c r="F112" s="92">
        <f>F60+F45+F30+F77+F93+F110</f>
        <v>0</v>
      </c>
      <c r="G112" s="15"/>
      <c r="H112" s="15"/>
      <c r="I112" s="15"/>
      <c r="J112" s="15"/>
      <c r="K112" s="15"/>
    </row>
    <row r="113" spans="1:11" ht="12.75" x14ac:dyDescent="0.2">
      <c r="A113" s="93"/>
      <c r="B113" s="94"/>
      <c r="C113" s="95"/>
      <c r="D113" s="94"/>
      <c r="E113" s="95"/>
      <c r="G113" s="15"/>
      <c r="H113" s="15"/>
      <c r="I113" s="15"/>
      <c r="J113" s="15"/>
      <c r="K113" s="15"/>
    </row>
    <row r="114" spans="1:11" ht="19.5" x14ac:dyDescent="0.2">
      <c r="A114" s="53"/>
      <c r="B114" s="15"/>
      <c r="C114" s="96" t="s">
        <v>136</v>
      </c>
      <c r="D114" s="97">
        <f>IF(B112+D112&lt;&gt;0,AVERAGE(C20:C28,C35:C43,C49:C58,C65:C73,C80:C88,C97:C106),0)</f>
        <v>0</v>
      </c>
      <c r="E114" s="95"/>
      <c r="G114" s="15"/>
      <c r="H114" s="15"/>
      <c r="I114" s="15"/>
      <c r="J114" s="15"/>
      <c r="K114" s="15"/>
    </row>
    <row r="115" spans="1:11" ht="12.75" x14ac:dyDescent="0.2">
      <c r="A115" s="93"/>
      <c r="B115" s="98"/>
      <c r="C115" s="96"/>
      <c r="D115" s="99"/>
      <c r="E115" s="100"/>
      <c r="G115" s="15"/>
      <c r="H115" s="15"/>
      <c r="I115" s="15"/>
      <c r="J115" s="15"/>
      <c r="K115" s="15"/>
    </row>
    <row r="116" spans="1:11" ht="19.5" x14ac:dyDescent="0.2">
      <c r="A116" s="53"/>
      <c r="B116" s="15"/>
      <c r="C116" s="96" t="s">
        <v>137</v>
      </c>
      <c r="D116" s="101">
        <f>ROUNDUP(B12/E12,0)</f>
        <v>6</v>
      </c>
      <c r="G116" s="15"/>
      <c r="H116" s="15"/>
      <c r="I116" s="15"/>
      <c r="J116" s="15"/>
      <c r="K116" s="15"/>
    </row>
    <row r="117" spans="1:11" ht="12.75" customHeight="1" x14ac:dyDescent="0.2">
      <c r="A117" s="104" t="s">
        <v>138</v>
      </c>
      <c r="G117" s="15"/>
      <c r="H117" s="15"/>
      <c r="I117" s="15"/>
      <c r="J117" s="15"/>
      <c r="K117" s="15"/>
    </row>
    <row r="118" spans="1:11" ht="12.75" customHeight="1" x14ac:dyDescent="0.2">
      <c r="A118" s="60"/>
      <c r="G118" s="15"/>
      <c r="H118" s="15"/>
      <c r="I118" s="15"/>
      <c r="J118" s="15"/>
      <c r="K118" s="15"/>
    </row>
    <row r="119" spans="1:11" ht="12.75" customHeight="1" x14ac:dyDescent="0.2">
      <c r="A119" s="111" t="s">
        <v>139</v>
      </c>
      <c r="B119" s="111"/>
      <c r="C119" s="111"/>
      <c r="D119" s="111"/>
      <c r="E119" s="111"/>
      <c r="F119" s="111"/>
      <c r="G119" s="15"/>
      <c r="H119" s="15"/>
      <c r="I119" s="15"/>
      <c r="J119" s="15"/>
      <c r="K119" s="15"/>
    </row>
    <row r="120" spans="1:11" ht="12.75" customHeight="1" x14ac:dyDescent="0.2">
      <c r="A120" s="111" t="s">
        <v>140</v>
      </c>
      <c r="B120" s="111"/>
      <c r="C120" s="111"/>
      <c r="D120" s="111"/>
      <c r="E120" s="111"/>
      <c r="F120" s="111"/>
      <c r="G120" s="15"/>
      <c r="H120" s="15"/>
      <c r="I120" s="15"/>
      <c r="J120" s="15"/>
      <c r="K120" s="15"/>
    </row>
    <row r="121" spans="1:11" ht="12.75" customHeight="1" x14ac:dyDescent="0.2">
      <c r="A121" s="111" t="s">
        <v>141</v>
      </c>
      <c r="B121" s="111"/>
      <c r="C121" s="111"/>
      <c r="D121" s="111"/>
      <c r="E121" s="111"/>
      <c r="F121" s="111"/>
      <c r="G121" s="15"/>
      <c r="H121" s="15"/>
      <c r="I121" s="15"/>
      <c r="J121" s="15"/>
      <c r="K121" s="15"/>
    </row>
    <row r="122" spans="1:11" ht="12.75" customHeight="1" x14ac:dyDescent="0.2">
      <c r="A122" s="111" t="s">
        <v>147</v>
      </c>
      <c r="B122" s="111"/>
      <c r="C122" s="111"/>
      <c r="D122" s="111"/>
      <c r="E122" s="111"/>
      <c r="F122" s="111"/>
      <c r="G122" s="15"/>
      <c r="H122" s="15"/>
      <c r="I122" s="15"/>
      <c r="J122" s="15"/>
      <c r="K122" s="15"/>
    </row>
    <row r="123" spans="1:11" ht="42" x14ac:dyDescent="0.2">
      <c r="A123" s="111" t="s">
        <v>142</v>
      </c>
      <c r="B123" s="111"/>
      <c r="C123" s="111"/>
      <c r="D123" s="111"/>
      <c r="E123" s="111"/>
      <c r="F123" s="111"/>
      <c r="G123" s="15"/>
      <c r="H123" s="15"/>
      <c r="I123" s="15"/>
      <c r="J123" s="15"/>
      <c r="K123" s="15"/>
    </row>
    <row r="124" spans="1:11" ht="12.75" x14ac:dyDescent="0.2">
      <c r="A124" s="105" t="s">
        <v>143</v>
      </c>
      <c r="C124" s="108" t="s">
        <v>144</v>
      </c>
      <c r="D124" s="109"/>
      <c r="E124" s="109"/>
      <c r="G124" s="15"/>
      <c r="H124" s="15"/>
      <c r="I124" s="15"/>
      <c r="J124" s="15"/>
      <c r="K124" s="15"/>
    </row>
    <row r="125" spans="1:11" ht="12.75" x14ac:dyDescent="0.2">
      <c r="A125" s="106" t="s">
        <v>145</v>
      </c>
      <c r="C125" s="109"/>
      <c r="D125" s="109"/>
      <c r="E125" s="109"/>
      <c r="G125" s="15"/>
      <c r="H125" s="15"/>
      <c r="I125" s="15"/>
      <c r="J125" s="15"/>
      <c r="K125" s="15"/>
    </row>
    <row r="126" spans="1:11" ht="12.75" x14ac:dyDescent="0.2">
      <c r="A126" s="105"/>
      <c r="G126" s="15"/>
      <c r="H126" s="15"/>
      <c r="I126" s="15"/>
      <c r="J126" s="15"/>
      <c r="K126" s="15"/>
    </row>
    <row r="127" spans="1:11" ht="12.75" x14ac:dyDescent="0.2">
      <c r="A127" s="105"/>
      <c r="G127" s="15"/>
      <c r="H127" s="15"/>
      <c r="I127" s="15"/>
      <c r="J127" s="15"/>
      <c r="K127" s="15"/>
    </row>
    <row r="128" spans="1:11" ht="12.75" x14ac:dyDescent="0.2">
      <c r="C128" s="110" t="s">
        <v>146</v>
      </c>
      <c r="D128" s="110"/>
      <c r="E128" s="110"/>
      <c r="G128" s="15"/>
      <c r="H128" s="15"/>
      <c r="I128" s="15"/>
      <c r="J128" s="15"/>
      <c r="K128" s="15"/>
    </row>
  </sheetData>
  <mergeCells count="16">
    <mergeCell ref="C11:D11"/>
    <mergeCell ref="B1:F1"/>
    <mergeCell ref="B2:C2"/>
    <mergeCell ref="A3:F3"/>
    <mergeCell ref="A4:F4"/>
    <mergeCell ref="C10:D10"/>
    <mergeCell ref="B106:B108"/>
    <mergeCell ref="B73:B75"/>
    <mergeCell ref="B89:B91"/>
    <mergeCell ref="C12:D12"/>
    <mergeCell ref="A14:B14"/>
    <mergeCell ref="C14:F14"/>
    <mergeCell ref="A15:F15"/>
    <mergeCell ref="A16:F16"/>
    <mergeCell ref="C17:D17"/>
    <mergeCell ref="E17:F17"/>
  </mergeCells>
  <conditionalFormatting sqref="A3:A5">
    <cfRule type="cellIs" dxfId="53" priority="3" operator="equal">
      <formula>"PROCEDE"</formula>
    </cfRule>
    <cfRule type="cellIs" dxfId="52" priority="4" operator="equal">
      <formula>"NO PROCEDE INSCRIPCIÓN"</formula>
    </cfRule>
  </conditionalFormatting>
  <conditionalFormatting sqref="E20:E28 E35:E43 E49:E59 E97:E108 E65:E75 E80:E91">
    <cfRule type="cellIs" dxfId="51" priority="2" operator="equal">
      <formula>"REPROBADA"</formula>
    </cfRule>
  </conditionalFormatting>
  <conditionalFormatting sqref="F9">
    <cfRule type="cellIs" dxfId="50" priority="1" operator="equal">
      <formula>1</formula>
    </cfRule>
  </conditionalFormatting>
  <pageMargins left="0.70866141732283472" right="0.70866141732283472" top="0.74803149606299213" bottom="0.74803149606299213" header="0.31496062992125984" footer="0.31496062992125984"/>
  <pageSetup fitToHeight="0" orientation="portrait"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SISTEMAS </vt:lpstr>
      <vt:lpstr>MAQUINAS</vt:lpstr>
      <vt:lpstr>PROGRA  </vt:lpstr>
      <vt:lpstr>MAQUINAS!Área_de_impresión</vt:lpstr>
      <vt:lpstr>'PROGRA  '!Área_de_impresión</vt:lpstr>
      <vt:lpstr>'SISTEMAS '!Área_de_impresión</vt:lpstr>
    </vt:vector>
  </TitlesOfParts>
  <Company>ipn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CECYT09</dc:creator>
  <cp:lastModifiedBy>Usuario</cp:lastModifiedBy>
  <cp:lastPrinted>2016-09-01T18:00:46Z</cp:lastPrinted>
  <dcterms:created xsi:type="dcterms:W3CDTF">2006-02-15T20:30:07Z</dcterms:created>
  <dcterms:modified xsi:type="dcterms:W3CDTF">2017-02-08T16:21:27Z</dcterms:modified>
</cp:coreProperties>
</file>